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Angelica Torres\Downloads\"/>
    </mc:Choice>
  </mc:AlternateContent>
  <xr:revisionPtr revIDLastSave="0" documentId="13_ncr:1_{BF59D20E-5F58-4062-98FE-008ECABEB51A}" xr6:coauthVersionLast="47" xr6:coauthVersionMax="47" xr10:uidLastSave="{00000000-0000-0000-0000-000000000000}"/>
  <bookViews>
    <workbookView xWindow="-120" yWindow="-120" windowWidth="20730" windowHeight="11040" firstSheet="2" activeTab="2" xr2:uid="{00000000-000D-0000-FFFF-FFFF00000000}"/>
  </bookViews>
  <sheets>
    <sheet name="2015" sheetId="2" state="hidden" r:id="rId1"/>
    <sheet name="2016" sheetId="1" state="hidden" r:id="rId2"/>
    <sheet name="Año 2023" sheetId="11" r:id="rId3"/>
    <sheet name="Definición criterios" sheetId="12" r:id="rId4"/>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3" i="11" l="1"/>
  <c r="R33" i="11" s="1"/>
  <c r="D14" i="11"/>
  <c r="P35" i="11"/>
  <c r="E35" i="11"/>
  <c r="F35" i="11"/>
  <c r="O35" i="11"/>
  <c r="M35" i="11"/>
  <c r="K35" i="11"/>
  <c r="I35" i="11"/>
  <c r="H35" i="11"/>
  <c r="G35" i="11"/>
  <c r="Q34" i="11"/>
  <c r="R34" i="11" s="1"/>
  <c r="Q32" i="11"/>
  <c r="R32" i="11" s="1"/>
  <c r="Q31" i="11"/>
  <c r="Q30" i="11"/>
  <c r="R30" i="11" s="1"/>
  <c r="Q29" i="11"/>
  <c r="R29" i="11" s="1"/>
  <c r="Q28" i="11"/>
  <c r="R28" i="11" s="1"/>
  <c r="Q27" i="11"/>
  <c r="Q26" i="11"/>
  <c r="R26" i="11" s="1"/>
  <c r="Q25" i="11"/>
  <c r="R25" i="11" s="1"/>
  <c r="Q24" i="11"/>
  <c r="R24" i="11" s="1"/>
  <c r="Q23" i="11"/>
  <c r="Q22" i="11"/>
  <c r="R22" i="11" s="1"/>
  <c r="Q21" i="11"/>
  <c r="Q20" i="11"/>
  <c r="Q19" i="11"/>
  <c r="D19" i="11"/>
  <c r="Q18" i="11"/>
  <c r="R18" i="11" s="1"/>
  <c r="Q17" i="11"/>
  <c r="R17" i="11" s="1"/>
  <c r="N35" i="11"/>
  <c r="J35" i="11"/>
  <c r="Q15" i="11"/>
  <c r="Q14" i="11"/>
  <c r="Q13" i="11"/>
  <c r="D13" i="11"/>
  <c r="Q12" i="11"/>
  <c r="R12" i="11" s="1"/>
  <c r="Q11" i="11"/>
  <c r="R11" i="11" s="1"/>
  <c r="R15" i="11" l="1"/>
  <c r="D35" i="11"/>
  <c r="R19" i="11"/>
  <c r="R13" i="11"/>
  <c r="R14" i="11"/>
  <c r="R27" i="11"/>
  <c r="R20" i="11"/>
  <c r="R23" i="11"/>
  <c r="R21" i="11"/>
  <c r="L35" i="11"/>
  <c r="Q16" i="11"/>
  <c r="R16" i="11" s="1"/>
  <c r="R31" i="11"/>
  <c r="Q35" i="11" l="1"/>
  <c r="R35" i="11" s="1"/>
  <c r="Q14" i="1" l="1"/>
  <c r="D10" i="1"/>
  <c r="D23" i="1" s="1"/>
  <c r="P21" i="1"/>
  <c r="Y21" i="1" s="1"/>
  <c r="F6" i="1"/>
  <c r="S6" i="1" s="1"/>
  <c r="K6" i="1"/>
  <c r="K23" i="1" s="1"/>
  <c r="F7" i="1"/>
  <c r="I7" i="1"/>
  <c r="Q8" i="1"/>
  <c r="R8" i="1" s="1"/>
  <c r="I9" i="1"/>
  <c r="Q9" i="1" s="1"/>
  <c r="Q10" i="1"/>
  <c r="R10" i="1" s="1"/>
  <c r="F11" i="1"/>
  <c r="S11" i="1" s="1"/>
  <c r="L11" i="1"/>
  <c r="W11" i="1" s="1"/>
  <c r="P11" i="1"/>
  <c r="E12" i="1"/>
  <c r="S12" i="1" s="1"/>
  <c r="T12" i="1" s="1"/>
  <c r="J12" i="1"/>
  <c r="U12" i="1" s="1"/>
  <c r="L12" i="1"/>
  <c r="F13" i="1"/>
  <c r="G13" i="1"/>
  <c r="G23" i="1" s="1"/>
  <c r="Q15" i="1"/>
  <c r="I16" i="1"/>
  <c r="J16" i="1"/>
  <c r="Q17" i="1"/>
  <c r="Q18" i="1"/>
  <c r="R18" i="1" s="1"/>
  <c r="Q19" i="1"/>
  <c r="E20" i="1"/>
  <c r="S20" i="1" s="1"/>
  <c r="Q22" i="1"/>
  <c r="H23" i="1"/>
  <c r="M23" i="1"/>
  <c r="N23" i="1"/>
  <c r="O23" i="1"/>
  <c r="U20" i="1"/>
  <c r="W20" i="1"/>
  <c r="Y20" i="1"/>
  <c r="U21" i="1"/>
  <c r="S21" i="1"/>
  <c r="T21" i="1" s="1"/>
  <c r="W21" i="1"/>
  <c r="U19" i="1"/>
  <c r="S22" i="1"/>
  <c r="U22" i="1"/>
  <c r="W22" i="1"/>
  <c r="Y22" i="1"/>
  <c r="S8" i="1"/>
  <c r="U8" i="1"/>
  <c r="W8" i="1"/>
  <c r="Y8" i="1"/>
  <c r="S10" i="1"/>
  <c r="U10" i="1"/>
  <c r="W10" i="1"/>
  <c r="Y10" i="1"/>
  <c r="S19" i="1"/>
  <c r="T19" i="1" s="1"/>
  <c r="W19" i="1"/>
  <c r="Y19" i="1"/>
  <c r="S18" i="1"/>
  <c r="U18" i="1"/>
  <c r="W18" i="1"/>
  <c r="Y18" i="1"/>
  <c r="S17" i="1"/>
  <c r="T17" i="1" s="1"/>
  <c r="U17" i="1"/>
  <c r="W17" i="1"/>
  <c r="Y17" i="1"/>
  <c r="S16" i="1"/>
  <c r="T16" i="1" s="1"/>
  <c r="W16" i="1"/>
  <c r="Y16" i="1"/>
  <c r="S15" i="1"/>
  <c r="T15" i="1" s="1"/>
  <c r="U15" i="1"/>
  <c r="W15" i="1"/>
  <c r="Y15" i="1"/>
  <c r="S14" i="1"/>
  <c r="T14" i="1" s="1"/>
  <c r="U14" i="1"/>
  <c r="W14" i="1"/>
  <c r="Y14" i="1"/>
  <c r="U13" i="1"/>
  <c r="W13" i="1"/>
  <c r="Y13" i="1"/>
  <c r="Y12" i="1"/>
  <c r="U11" i="1"/>
  <c r="S9" i="1"/>
  <c r="T9" i="1" s="1"/>
  <c r="W9" i="1"/>
  <c r="Y9" i="1"/>
  <c r="U7" i="1"/>
  <c r="W7" i="1"/>
  <c r="Y7" i="1"/>
  <c r="Y6" i="1"/>
  <c r="U6" i="1"/>
  <c r="P16" i="2"/>
  <c r="B16" i="2"/>
  <c r="H15" i="2"/>
  <c r="Q15" i="2" s="1"/>
  <c r="R15" i="2" s="1"/>
  <c r="Q14" i="2"/>
  <c r="R14" i="2" s="1"/>
  <c r="Q13" i="2"/>
  <c r="R13" i="2" s="1"/>
  <c r="Q12" i="2"/>
  <c r="R12" i="2" s="1"/>
  <c r="J11" i="2"/>
  <c r="I11" i="2"/>
  <c r="G11" i="2"/>
  <c r="F11" i="2"/>
  <c r="F16" i="2" s="1"/>
  <c r="E11" i="2"/>
  <c r="E16" i="2" s="1"/>
  <c r="Q10" i="2"/>
  <c r="R10" i="2" s="1"/>
  <c r="Q9" i="2"/>
  <c r="R9" i="2" s="1"/>
  <c r="Q8" i="2"/>
  <c r="R8" i="2" s="1"/>
  <c r="O7" i="2"/>
  <c r="O16" i="2" s="1"/>
  <c r="N7" i="2"/>
  <c r="N16" i="2" s="1"/>
  <c r="M7" i="2"/>
  <c r="M16" i="2" s="1"/>
  <c r="L7" i="2"/>
  <c r="L16" i="2" s="1"/>
  <c r="K7" i="2"/>
  <c r="K16" i="2" s="1"/>
  <c r="J7" i="2"/>
  <c r="I7" i="2"/>
  <c r="H7" i="2"/>
  <c r="G7" i="2"/>
  <c r="V14" i="1" l="1"/>
  <c r="V15" i="1"/>
  <c r="Q21" i="1"/>
  <c r="H16" i="2"/>
  <c r="Q16" i="1"/>
  <c r="R16" i="1" s="1"/>
  <c r="I16" i="2"/>
  <c r="W6" i="1"/>
  <c r="X6" i="1" s="1"/>
  <c r="R22" i="1"/>
  <c r="L23" i="1"/>
  <c r="V17" i="1"/>
  <c r="R15" i="1"/>
  <c r="V19" i="1"/>
  <c r="W12" i="1"/>
  <c r="Z12" i="1" s="1"/>
  <c r="X21" i="1"/>
  <c r="R19" i="1"/>
  <c r="R21" i="1"/>
  <c r="E23" i="1"/>
  <c r="Z17" i="1"/>
  <c r="Z19" i="1"/>
  <c r="X8" i="1"/>
  <c r="V11" i="1"/>
  <c r="T11" i="1"/>
  <c r="X11" i="1"/>
  <c r="V20" i="1"/>
  <c r="T20" i="1"/>
  <c r="R9" i="1"/>
  <c r="R17" i="1"/>
  <c r="U9" i="1"/>
  <c r="V9" i="1" s="1"/>
  <c r="Z14" i="1"/>
  <c r="V8" i="1"/>
  <c r="U16" i="1"/>
  <c r="X16" i="1" s="1"/>
  <c r="Q13" i="1"/>
  <c r="R13" i="1" s="1"/>
  <c r="Q11" i="1"/>
  <c r="R14" i="1"/>
  <c r="G16" i="2"/>
  <c r="Q20" i="1"/>
  <c r="J16" i="2"/>
  <c r="Y11" i="1"/>
  <c r="Z11" i="1" s="1"/>
  <c r="X15" i="1"/>
  <c r="X10" i="1"/>
  <c r="V22" i="1"/>
  <c r="Z15" i="1"/>
  <c r="X18" i="1"/>
  <c r="X19" i="1"/>
  <c r="Z10" i="1"/>
  <c r="V21" i="1"/>
  <c r="Z21" i="1"/>
  <c r="Z20" i="1"/>
  <c r="Q12" i="1"/>
  <c r="R12" i="1" s="1"/>
  <c r="Q11" i="2"/>
  <c r="R11" i="2" s="1"/>
  <c r="X14" i="1"/>
  <c r="T8" i="1"/>
  <c r="X22" i="1"/>
  <c r="I23" i="1"/>
  <c r="S13" i="1"/>
  <c r="V13" i="1" s="1"/>
  <c r="Q7" i="1"/>
  <c r="T6" i="1"/>
  <c r="V6" i="1"/>
  <c r="X13" i="1"/>
  <c r="Q7" i="2"/>
  <c r="T18" i="1"/>
  <c r="X17" i="1"/>
  <c r="Q6" i="1"/>
  <c r="V18" i="1"/>
  <c r="X20" i="1"/>
  <c r="S7" i="1"/>
  <c r="Z18" i="1"/>
  <c r="T10" i="1"/>
  <c r="Z8" i="1"/>
  <c r="T22" i="1"/>
  <c r="J23" i="1"/>
  <c r="F23" i="1"/>
  <c r="P23" i="1"/>
  <c r="Z22" i="1"/>
  <c r="V12" i="1"/>
  <c r="V10" i="1"/>
  <c r="Z9" i="1" l="1"/>
  <c r="X12" i="1"/>
  <c r="Z6" i="1"/>
  <c r="V16" i="1"/>
  <c r="T13" i="1"/>
  <c r="Z16" i="1"/>
  <c r="Z13" i="1"/>
  <c r="R11" i="1"/>
  <c r="X9" i="1"/>
  <c r="R7" i="1"/>
  <c r="R20" i="1"/>
  <c r="V7" i="1"/>
  <c r="Z7" i="1"/>
  <c r="T7" i="1"/>
  <c r="X7" i="1"/>
  <c r="R6" i="1"/>
  <c r="Q23" i="1"/>
  <c r="R23" i="1" s="1"/>
  <c r="Q16" i="2"/>
  <c r="R16" i="2" s="1"/>
  <c r="R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Marielba Contreras</author>
  </authors>
  <commentList>
    <comment ref="K8" authorId="0" shapeId="0" xr:uid="{00000000-0006-0000-0100-000001000000}">
      <text>
        <r>
          <rPr>
            <b/>
            <sz val="9"/>
            <color indexed="81"/>
            <rFont val="Tahoma"/>
            <family val="2"/>
          </rPr>
          <t>Auditoria Interna Bureau Veritas</t>
        </r>
        <r>
          <rPr>
            <sz val="9"/>
            <color indexed="81"/>
            <rFont val="Tahoma"/>
            <family val="2"/>
          </rPr>
          <t xml:space="preserve">
</t>
        </r>
      </text>
    </comment>
    <comment ref="L8" authorId="0" shapeId="0" xr:uid="{00000000-0006-0000-0100-000002000000}">
      <text>
        <r>
          <rPr>
            <b/>
            <sz val="9"/>
            <color indexed="81"/>
            <rFont val="Tahoma"/>
            <family val="2"/>
          </rPr>
          <t xml:space="preserve">Auditoria Legal </t>
        </r>
        <r>
          <rPr>
            <sz val="9"/>
            <color indexed="81"/>
            <rFont val="Tahoma"/>
            <family val="2"/>
          </rPr>
          <t xml:space="preserve">
</t>
        </r>
      </text>
    </comment>
    <comment ref="J9" authorId="0" shapeId="0" xr:uid="{00000000-0006-0000-0100-000003000000}">
      <text>
        <r>
          <rPr>
            <b/>
            <sz val="9"/>
            <color indexed="81"/>
            <rFont val="Tahoma"/>
            <family val="2"/>
          </rPr>
          <t>TRABAJO EN ALTURA</t>
        </r>
        <r>
          <rPr>
            <sz val="9"/>
            <color indexed="81"/>
            <rFont val="Tahoma"/>
            <family val="2"/>
          </rPr>
          <t xml:space="preserve">
</t>
        </r>
      </text>
    </comment>
    <comment ref="O9" authorId="0" shapeId="0" xr:uid="{00000000-0006-0000-0100-000004000000}">
      <text>
        <r>
          <rPr>
            <b/>
            <sz val="9"/>
            <color indexed="81"/>
            <rFont val="Tahoma"/>
            <family val="2"/>
          </rPr>
          <t>Capacitacion riesgo publico, manipulacion de alimentos, analisis de profesiograma y matriz de riesgo</t>
        </r>
        <r>
          <rPr>
            <sz val="9"/>
            <color indexed="81"/>
            <rFont val="Tahoma"/>
            <family val="2"/>
          </rPr>
          <t xml:space="preserve">
</t>
        </r>
      </text>
    </comment>
    <comment ref="I10" authorId="0" shapeId="0" xr:uid="{00000000-0006-0000-0100-000005000000}">
      <text>
        <r>
          <rPr>
            <b/>
            <sz val="9"/>
            <color indexed="81"/>
            <rFont val="Tahoma"/>
            <family val="2"/>
          </rPr>
          <t xml:space="preserve">Examen de ingreso daniela colorado
</t>
        </r>
        <r>
          <rPr>
            <sz val="9"/>
            <color indexed="81"/>
            <rFont val="Tahoma"/>
            <family val="2"/>
          </rPr>
          <t xml:space="preserve">
</t>
        </r>
      </text>
    </comment>
    <comment ref="I11" authorId="0" shapeId="0" xr:uid="{00000000-0006-0000-0100-000006000000}">
      <text>
        <r>
          <rPr>
            <b/>
            <sz val="9"/>
            <color indexed="81"/>
            <rFont val="Tahoma"/>
            <family val="2"/>
          </rPr>
          <t xml:space="preserve">Chalecos brigadistas
</t>
        </r>
        <r>
          <rPr>
            <sz val="9"/>
            <color indexed="81"/>
            <rFont val="Tahoma"/>
            <family val="2"/>
          </rPr>
          <t xml:space="preserve">
</t>
        </r>
      </text>
    </comment>
    <comment ref="I13" authorId="0" shapeId="0" xr:uid="{00000000-0006-0000-0100-000007000000}">
      <text>
        <r>
          <rPr>
            <b/>
            <sz val="9"/>
            <color indexed="81"/>
            <rFont val="Tahoma"/>
            <family val="2"/>
          </rPr>
          <t>manpower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BCRSUPPLY</author>
    <author>Marielba Contreras</author>
    <author>david caridad</author>
  </authors>
  <commentList>
    <comment ref="F6" authorId="0" shapeId="0" xr:uid="{00000000-0006-0000-0200-000001000000}">
      <text>
        <r>
          <rPr>
            <b/>
            <sz val="9"/>
            <color indexed="81"/>
            <rFont val="Tahoma"/>
            <family val="2"/>
          </rPr>
          <t>BCRSUPPLY:</t>
        </r>
        <r>
          <rPr>
            <sz val="9"/>
            <color indexed="81"/>
            <rFont val="Tahoma"/>
            <family val="2"/>
          </rPr>
          <t xml:space="preserve">
ASESORIA SO DRA CAROLINA GONZALES 4608000
</t>
        </r>
      </text>
    </comment>
    <comment ref="K6" authorId="0" shapeId="0" xr:uid="{00000000-0006-0000-0200-000002000000}">
      <text>
        <r>
          <rPr>
            <b/>
            <sz val="9"/>
            <color indexed="81"/>
            <rFont val="Tahoma"/>
            <family val="2"/>
          </rPr>
          <t>BCRSUPPLY:</t>
        </r>
        <r>
          <rPr>
            <sz val="9"/>
            <color indexed="81"/>
            <rFont val="Tahoma"/>
            <family val="2"/>
          </rPr>
          <t xml:space="preserve">
asesoria doctora carolina gonzalez
</t>
        </r>
      </text>
    </comment>
    <comment ref="F7" authorId="1" shapeId="0" xr:uid="{00000000-0006-0000-0200-000003000000}">
      <text>
        <r>
          <rPr>
            <b/>
            <sz val="9"/>
            <color indexed="81"/>
            <rFont val="Tahoma"/>
            <family val="2"/>
          </rPr>
          <t>DIAGNOSTICO MV CONSULTORES</t>
        </r>
        <r>
          <rPr>
            <sz val="9"/>
            <color indexed="81"/>
            <rFont val="Tahoma"/>
            <family val="2"/>
          </rPr>
          <t xml:space="preserve">
</t>
        </r>
      </text>
    </comment>
    <comment ref="G7" authorId="2" shapeId="0" xr:uid="{00000000-0006-0000-0200-000004000000}">
      <text>
        <r>
          <rPr>
            <b/>
            <sz val="9"/>
            <color indexed="81"/>
            <rFont val="Tahoma"/>
            <family val="2"/>
          </rPr>
          <t>david caridad:</t>
        </r>
        <r>
          <rPr>
            <sz val="9"/>
            <color indexed="81"/>
            <rFont val="Tahoma"/>
            <family val="2"/>
          </rPr>
          <t xml:space="preserve">
</t>
        </r>
      </text>
    </comment>
    <comment ref="H9" authorId="0" shapeId="0" xr:uid="{00000000-0006-0000-0200-000005000000}">
      <text>
        <r>
          <rPr>
            <b/>
            <sz val="9"/>
            <color indexed="81"/>
            <rFont val="Tahoma"/>
            <family val="2"/>
          </rPr>
          <t>BCRSUPPLY:</t>
        </r>
        <r>
          <rPr>
            <sz val="9"/>
            <color indexed="81"/>
            <rFont val="Tahoma"/>
            <family val="2"/>
          </rPr>
          <t xml:space="preserve">
CAPACITACION SR GONZALO TORRES EN TRANSPORTE DE PRODUCTOS QUIMICOS
</t>
        </r>
      </text>
    </comment>
    <comment ref="I9" authorId="0" shapeId="0" xr:uid="{00000000-0006-0000-0200-000006000000}">
      <text>
        <r>
          <rPr>
            <b/>
            <sz val="9"/>
            <color indexed="81"/>
            <rFont val="Tahoma"/>
            <family val="2"/>
          </rPr>
          <t>BCRSUPPLY:</t>
        </r>
        <r>
          <rPr>
            <sz val="9"/>
            <color indexed="81"/>
            <rFont val="Tahoma"/>
            <family val="2"/>
          </rPr>
          <t xml:space="preserve">
bateria psicosocial y capacitacion
</t>
        </r>
      </text>
    </comment>
    <comment ref="E11" authorId="1" shapeId="0" xr:uid="{00000000-0006-0000-0200-000007000000}">
      <text>
        <r>
          <rPr>
            <b/>
            <sz val="9"/>
            <color indexed="81"/>
            <rFont val="Tahoma"/>
            <family val="2"/>
          </rPr>
          <t>FREDDY MAYOR</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CONTABILIDAD-PORTATI</author>
  </authors>
  <commentList>
    <comment ref="J21" authorId="0" shapeId="0" xr:uid="{14304161-FDB1-4202-A298-BB7AF202256D}">
      <text>
        <r>
          <rPr>
            <b/>
            <sz val="9"/>
            <color indexed="81"/>
            <rFont val="Tahoma"/>
            <family val="2"/>
          </rPr>
          <t>CONTABILIDAD-PORTATI:</t>
        </r>
        <r>
          <rPr>
            <sz val="9"/>
            <color indexed="81"/>
            <rFont val="Tahoma"/>
            <family val="2"/>
          </rPr>
          <t xml:space="preserve">
Termometo</t>
        </r>
      </text>
    </comment>
  </commentList>
</comments>
</file>

<file path=xl/sharedStrings.xml><?xml version="1.0" encoding="utf-8"?>
<sst xmlns="http://schemas.openxmlformats.org/spreadsheetml/2006/main" count="278" uniqueCount="137">
  <si>
    <t>DESCRIPCION</t>
  </si>
  <si>
    <t>ENE</t>
  </si>
  <si>
    <t>FEB</t>
  </si>
  <si>
    <t>MAR</t>
  </si>
  <si>
    <t>ABR</t>
  </si>
  <si>
    <t>MAY</t>
  </si>
  <si>
    <t>JUN</t>
  </si>
  <si>
    <t>JUL</t>
  </si>
  <si>
    <t>AGO</t>
  </si>
  <si>
    <t>SEP</t>
  </si>
  <si>
    <t>OCT</t>
  </si>
  <si>
    <t>NOV</t>
  </si>
  <si>
    <t>DIC</t>
  </si>
  <si>
    <t>EJECUTADO</t>
  </si>
  <si>
    <t>%</t>
  </si>
  <si>
    <t>Personal HSEQ</t>
  </si>
  <si>
    <t xml:space="preserve">Auditorias </t>
  </si>
  <si>
    <t>Capacitaciones</t>
  </si>
  <si>
    <t>Examen Medico Ocupacional</t>
  </si>
  <si>
    <t>Recarga de extintores</t>
  </si>
  <si>
    <t>Papeleria</t>
  </si>
  <si>
    <t>PRESUPUESTO HSEQ</t>
  </si>
  <si>
    <t>Señalizacion</t>
  </si>
  <si>
    <t>Equipos de emergencia</t>
  </si>
  <si>
    <t>Simulacros</t>
  </si>
  <si>
    <t>TOTAL</t>
  </si>
  <si>
    <t>Gestión Ambiental</t>
  </si>
  <si>
    <t>Dotaciones, EPP</t>
  </si>
  <si>
    <t>Implementación SVE</t>
  </si>
  <si>
    <t>Dotación Botiquin</t>
  </si>
  <si>
    <t>BENEFICIO</t>
  </si>
  <si>
    <t>QUE PASA SI NO SE HACE</t>
  </si>
  <si>
    <t xml:space="preserve">Realizar, documentar e implementar el sistema de gestión HSEQ </t>
  </si>
  <si>
    <t>Se desactualiza la información para presentarla en las auditorias. Incumplimiento de la legislación aplicable</t>
  </si>
  <si>
    <t>Detectar si las actividades se llevan a cabo conforme a lo estipulado en los procedimientos  y normas aplicables, ademas de promover la mejora continua del sistema</t>
  </si>
  <si>
    <t>No se toman acciones para el mejoramiento continuo del sistema y por falta de información se dejan de llevar a cabo acciones o que se hagan de manera incorrecta</t>
  </si>
  <si>
    <t>Ayuda a prevenir riesgos laborales y accidentes de trabajo, Mejora las habilidades de comunicación y de manejo de conflictos, Promueve la comunicación en la organización, Facilita que el personal se identifique con la empresa.</t>
  </si>
  <si>
    <t>Hay mayor probabilidad de la ocurrencia de un accidente de trabajo, no hay comunicación asertiva, falta de liderazgo, desconocimiento en la actuación de casos de emergencias, ejecución de actividades sin seguridad y por ende enfermedades laborales.</t>
  </si>
  <si>
    <t>Determinar la aptitud del trabajador para desempeñar en  forma eficiente  las labores sin impactar negativamente  su salud o la  de terceros. Facilitan la identificación de las patologías de origen laboral adquiridas  previamente, y ser el punto  de partida para analizar el impacto de los factores de riesgo a las  cuales estará expuesto el trabajador, siendo sustento para los  procesos de  calificación  de origen de la enfermedad laboral.</t>
  </si>
  <si>
    <t>Aumento de los costos a corto, mediano y largo plazo, disminución de la productividad, aumento del ausentismo laboral.</t>
  </si>
  <si>
    <t>Cumplimiento del codigo sustantivo del trabajo, insentivo del personal, compromiso con la empresa, seguridad</t>
  </si>
  <si>
    <t>Estar prevenidos ante cualquier riesgo con el equipo contra incendios adecuado. El contar con equipo contra incendio y las medidas para la prevención de incendios son de vital importancia no solamente para salvar vidas y bienes materiales, sino áreas verdes.</t>
  </si>
  <si>
    <t>Pueden causar innumerables pérdidas y ponen en riesgo la seguridad de la vida humana</t>
  </si>
  <si>
    <t>Cumplir con la legislación, advertir sobre la existencia de los riesgos. Intificar los peligros y disminuir los riesgos para la seguridad y salud de los trabajadores que resultan peligrosos por el solo hecho de ser desconocidos. La señalización en sí, no protege, sólo previene daños, actuando sobre la conducta humana.</t>
  </si>
  <si>
    <t>La falta de señalización de seguridad incrementa el riesgo en la medida de que priva al trabajador de la información sobre el riesgo existente. Mayor probabilidad de la ocurrencia de un accidente de trabajo.</t>
  </si>
  <si>
    <t>Tener la información aplicable en fisico para la ejecución de las actividades</t>
  </si>
  <si>
    <t xml:space="preserve">Retraso en la entrega de informes </t>
  </si>
  <si>
    <t xml:space="preserve">Estar prevenidos ante cualquier emergencia. </t>
  </si>
  <si>
    <t>Prevenir enfermedades de origen laboral</t>
  </si>
  <si>
    <t>Mayor probabilidad de ocurrencia de enfermedades laborales y ausentismo</t>
  </si>
  <si>
    <t>Preparación para la atención de emergencias</t>
  </si>
  <si>
    <t>Llevar un control eficiente de los recursos, consiguiendo un ahorro en el consumo de agua, energía y demás materias primas, mejorando la eficacia de los procesos productivos, y reduciendo la cantidad de residuos generados,</t>
  </si>
  <si>
    <t>Mayor esfuerzo en materia de formación, de organización y de cambio de la cultura empresarial.
Déficit de personal capacitado para la realización de auditorías de los sistemas de gestión existentes.
Se requiere de mayor esfuerzo en la planificación, el control de los procesos y en la toma de decisiones</t>
  </si>
  <si>
    <t>Sanciones, desmotivación del personal.  Mayor probabilidad de la ocurrencia de accidentes de trabajo</t>
  </si>
  <si>
    <t>Primeros auxilios en caso de incidentes o accidentes de trabajo, proporcionar la primera atención a una persona que ha sufrido un accidente</t>
  </si>
  <si>
    <t>Falta de recursos para atender de forma inmediata al herido. Incumplimiento a la legislación. Sanciones</t>
  </si>
  <si>
    <t xml:space="preserve"> No contar con la formación en situaciones de emergencia y prevención así como para conocer las capacidades de reacción y actuación</t>
  </si>
  <si>
    <t>PRESUPUESTO HSEQ
2015</t>
  </si>
  <si>
    <t>COSTO</t>
  </si>
  <si>
    <t>EJECUCIÓN DEL PRESUPUESTO</t>
  </si>
  <si>
    <t>Dotaciones</t>
  </si>
  <si>
    <t xml:space="preserve">Sanciones, desmotivación del personal. </t>
  </si>
  <si>
    <t>I TRIMESTRE</t>
  </si>
  <si>
    <t>II TRIMESTRE</t>
  </si>
  <si>
    <t>III TRIMESTRE</t>
  </si>
  <si>
    <t>IV TRIMESTRE</t>
  </si>
  <si>
    <t xml:space="preserve">TOTAL EJECUTADO </t>
  </si>
  <si>
    <t>ANALISIS</t>
  </si>
  <si>
    <t>PLAN DE ACCION</t>
  </si>
  <si>
    <t>Medico Salud Ocupacional</t>
  </si>
  <si>
    <t>Auditorias  Externas</t>
  </si>
  <si>
    <t>Auditoria RUC</t>
  </si>
  <si>
    <t>Detectar si las actividades se llevan a cabo conforme a lo estipulado en los procedimientos  y normas aplicables, ademas de promover la mejora continua del sistema dando cumplimiento a la guia RUC</t>
  </si>
  <si>
    <t>IMPREVISTOS</t>
  </si>
  <si>
    <t>Asesoria en Salud Ocupacional(capacitaciones, campañas, evaluaciones, determinacion de indicadores, control de los programas y  sistemas de vigilancias)</t>
  </si>
  <si>
    <t>Disminucion de contratos, clientes y aseguramiento de del sistema de gestion.</t>
  </si>
  <si>
    <t>Responsabilidad Social</t>
  </si>
  <si>
    <t>Realizar actividades, aportes de carácter social, como parte de la busqueda de la mejoria de los grupos de interes de la empresa, en espacial los empleados</t>
  </si>
  <si>
    <t>PRESUPUESTO 2017</t>
  </si>
  <si>
    <t xml:space="preserve">Falta de compromiso con la comunidad, con la familia de los empleados </t>
  </si>
  <si>
    <t>Ahorradores de Agua</t>
  </si>
  <si>
    <t>Garantizar la señalizacion de acuerdo a las inspecciones solucionar cualquier señalizacion que no cumplas con las condiciones</t>
  </si>
  <si>
    <t>Establecer unos recursos o asignaciones para las gestiones del cambio que lo requieran</t>
  </si>
  <si>
    <t>Contratista Ambiental</t>
  </si>
  <si>
    <t>Auditorias  Internas Control Interno</t>
  </si>
  <si>
    <t>Monitoreos Ambientales</t>
  </si>
  <si>
    <t>Kit de derrames</t>
  </si>
  <si>
    <t>Implemenación medidas de control de impactos ambientales</t>
  </si>
  <si>
    <t>Proyectos Ambientales en Pro de ATENEA</t>
  </si>
  <si>
    <t>Gestión de residuos peligrosos</t>
  </si>
  <si>
    <t>Capacitaciones en el área ambiental</t>
  </si>
  <si>
    <t>Imprevistos (Accidentes e Incidentes Ambientales)</t>
  </si>
  <si>
    <t>Compra de canecas según código de colores</t>
  </si>
  <si>
    <t>Realización de campañas</t>
  </si>
  <si>
    <t>Actividades lúdicas</t>
  </si>
  <si>
    <t>Incentivos</t>
  </si>
  <si>
    <t>EPPs ( recolección residuos y manejo adecuado de sustancias químicas)</t>
  </si>
  <si>
    <t>Bolsas plásticas según la clasificación de residuos</t>
  </si>
  <si>
    <t>Balanza</t>
  </si>
  <si>
    <t>Puntos ecológicos</t>
  </si>
  <si>
    <t>Etiquetas para identificación de sustancias químicas</t>
  </si>
  <si>
    <t>Imprevistos</t>
  </si>
  <si>
    <t>PRESUPUESTO 2023</t>
  </si>
  <si>
    <t>Gestión del cambio</t>
  </si>
  <si>
    <t>Personal externo contratado para apoyar la ejecución e implementación del PIGA</t>
  </si>
  <si>
    <t>Disposicion de Residuos Peligros, de acuerdo a lo generado en las diferentes areas de la entidad.</t>
  </si>
  <si>
    <t>Ejecucion de Auditorias por control interno para revisar Documentacion Interna del Sistema de Gestión Ambiental de la entidad</t>
  </si>
  <si>
    <t>Programacion y Ejecucion de Capacitaciones Internas y Externas que se requieran por el área ambiental</t>
  </si>
  <si>
    <t>Garantizar y ejecutar Mediciones Higiénicas según la necesidad detectada en la entidad</t>
  </si>
  <si>
    <t>Garantizar proyectos Ambientales para la mejora del Sistema de Gestión Ambiental</t>
  </si>
  <si>
    <t>Realizar la compra de la canecas que hacen falta en los sitos de generación de residuos en la entidad</t>
  </si>
  <si>
    <t>Relizar campañas informativas buscan uniones con algunas entidades externas o al interior de la entidad</t>
  </si>
  <si>
    <t>Dotacion de EPPs a Personal Nuevo Ingreso y entregas Periodicas establecidas por Ley al Personal para Dotaciones Periodicas  del personal del área de aseo y cafetería encargado de manejo de residuos, limpieza de</t>
  </si>
  <si>
    <t>Contar con recursos para diseñar actividades lúdicas que permitan facilitar el entendimiento de los contenidos de las capacitaciones ambientales</t>
  </si>
  <si>
    <t>Garantizar que se cuente con este recurso en el momento que se presente la necesidad de utilizarlo.  Es importante evitar al máximo su consumo</t>
  </si>
  <si>
    <t>Contar con el kit de derrames para que en caso que se presente una emergencia ambiental en la entidad, se realice el manejo adecuado durante la emergencia y posterior a esta</t>
  </si>
  <si>
    <t>Contar con este recurso para motivar a los trabajadores que pertenecen a la entidad a participar en las actividades e implementar las medidas propuestas ojala no solo en el entorno laboral, también es importante realizar acciones fuera de la entidad y generar cultura ambiental</t>
  </si>
  <si>
    <t>Realizar seguimiento a los controles establecidos en la matriz de identificación de impactos ambientales de la entidad y realizar seguimiento a su implementación</t>
  </si>
  <si>
    <t>Garantizar y ejecutar como mínimo un simulacro relacionado con la actividad de la entidad enfocado al  área ambiental</t>
  </si>
  <si>
    <t>Contar con la cantidad necesaria y con los colores adecuados de bolsas plásticas para cumplir permanentemente con la adecuada clasificación y disposición de residuos según lo establecido en la normatividad colombiana y por la administración del edificio</t>
  </si>
  <si>
    <t>Realizar según la frecuencia necesaria el pesaje de los residuos para garantizar el seguimiento y control a la generación y disposición de los mismos y contar con datos estadísticos</t>
  </si>
  <si>
    <t>En lo posible realizar la instalación de ahorradores de agua en los lugares de uso mas frecuente como baños y cafetería para cumplir con nuestra misión asi no sea medible de disminuir el consumo</t>
  </si>
  <si>
    <t>Garantizar contar con los puntos ecológicos en los lugares de mayor generación para garantizar una adecuada clasificación</t>
  </si>
  <si>
    <t>Verificar que las sustancias químicas utilizadas en la entidad cuenten con la respectiva identificación y desde el área ambiental verificar su adecuada disposición</t>
  </si>
  <si>
    <t>Teniendo en cuenta las estadísticas a la fecha no se ha presentado ningún incidente o accidente ambiental, pero es necesario contar con este recurso en caso que se presente algún caso, poder realizar la intervención adecuada</t>
  </si>
  <si>
    <t>DEFINICIÓN DE CRITERIOS PARA ESTABLECER LOS RUBROS</t>
  </si>
  <si>
    <t>DESCRIPCIÓN</t>
  </si>
  <si>
    <t>EXPLICACIÓN</t>
  </si>
  <si>
    <t>En caso que se presente alguna situación que no se haya contemplado en este presupuesto, matriz de identificación de impactos ambientales y/o necesidad presentado de manera puntual.</t>
  </si>
  <si>
    <t>Año:</t>
  </si>
  <si>
    <t>Código:</t>
  </si>
  <si>
    <t>Versión:</t>
  </si>
  <si>
    <t>Fecha Aprobación:</t>
  </si>
  <si>
    <t xml:space="preserve"> Calificación de la información:</t>
  </si>
  <si>
    <t>Pública</t>
  </si>
  <si>
    <t>F2_C_A</t>
  </si>
  <si>
    <r>
      <rPr>
        <b/>
        <sz val="10"/>
        <color theme="1"/>
        <rFont val="Arial"/>
        <family val="2"/>
      </rPr>
      <t xml:space="preserve">Formato de Presupuesto Gestión Ambiental </t>
    </r>
    <r>
      <rPr>
        <b/>
        <sz val="9"/>
        <color theme="1"/>
        <rFont val="Verdana"/>
        <family val="2"/>
      </rPr>
      <t xml:space="preserve">
</t>
    </r>
    <r>
      <rPr>
        <b/>
        <sz val="8"/>
        <color theme="1"/>
        <rFont val="Arial"/>
        <family val="2"/>
      </rPr>
      <t>Proceso de Gestión Administrativa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</si>
</sst>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 #,##0.00\ _€_-;\-* #,##0.00\ _€_-;_-* &quot;-&quot;??\ _€_-;_-@_-"/>
    <numFmt numFmtId="165" formatCode="_-* #,##0\ _€_-;\-* #,##0\ _€_-;_-* &quot;-&quot;??\ _€_-;_-@_-"/>
    <numFmt numFmtId="166" formatCode="[$$-240A]#,##0.00"/>
    <numFmt numFmtId="167" formatCode="[$$-240A]#,##0;\-[$$-240A]#,##0"/>
    <numFmt numFmtId="168" formatCode="[$$-240A]\ #,##0.00"/>
  </numFmts>
  <fonts count="32" x14ac:knownFonts="1">
    <font>
      <sz val="11"/>
      <color theme="1"/>
      <name val="Calibri"/>
      <family val="2"/>
      <scheme val="minor"/>
    </font>
    <font>
      <sz val="11"/>
      <color theme="1"/>
      <name val="Calibri"/>
      <family val="2"/>
      <scheme val="minor"/>
    </font>
    <font>
      <b/>
      <sz val="12"/>
      <color theme="1"/>
      <name val="Verdana"/>
      <family val="2"/>
    </font>
    <font>
      <b/>
      <sz val="9"/>
      <color theme="1"/>
      <name val="Verdana"/>
      <family val="2"/>
    </font>
    <font>
      <sz val="9"/>
      <color theme="1"/>
      <name val="Verdana"/>
      <family val="2"/>
    </font>
    <font>
      <sz val="10"/>
      <name val="Arial"/>
      <family val="2"/>
    </font>
    <font>
      <sz val="9"/>
      <color indexed="81"/>
      <name val="Tahoma"/>
      <family val="2"/>
    </font>
    <font>
      <b/>
      <sz val="9"/>
      <color indexed="81"/>
      <name val="Tahoma"/>
      <family val="2"/>
    </font>
    <font>
      <sz val="10"/>
      <color theme="1"/>
      <name val="Verdana"/>
      <family val="2"/>
    </font>
    <font>
      <b/>
      <sz val="10"/>
      <color theme="1"/>
      <name val="Verdana"/>
      <family val="2"/>
    </font>
    <font>
      <sz val="8"/>
      <color theme="1"/>
      <name val="Verdana"/>
      <family val="2"/>
    </font>
    <font>
      <b/>
      <sz val="9"/>
      <color theme="0"/>
      <name val="Verdana"/>
      <family val="2"/>
    </font>
    <font>
      <b/>
      <sz val="11"/>
      <color theme="1"/>
      <name val="Verdana"/>
      <family val="2"/>
    </font>
    <font>
      <sz val="11"/>
      <color theme="1"/>
      <name val="Verdana"/>
      <family val="2"/>
    </font>
    <font>
      <sz val="11"/>
      <name val="Verdana"/>
      <family val="2"/>
    </font>
    <font>
      <b/>
      <sz val="11"/>
      <name val="Verdana"/>
      <family val="2"/>
    </font>
    <font>
      <b/>
      <sz val="11"/>
      <color theme="0"/>
      <name val="Verdana"/>
      <family val="2"/>
    </font>
    <font>
      <sz val="11"/>
      <color theme="0"/>
      <name val="Verdana"/>
      <family val="2"/>
    </font>
    <font>
      <sz val="12"/>
      <color theme="1"/>
      <name val="Verdana"/>
      <family val="2"/>
    </font>
    <font>
      <sz val="12"/>
      <name val="Verdana"/>
      <family val="2"/>
    </font>
    <font>
      <b/>
      <sz val="22"/>
      <color theme="1"/>
      <name val="Verdana"/>
      <family val="2"/>
    </font>
    <font>
      <sz val="14"/>
      <color theme="1"/>
      <name val="Verdana"/>
      <family val="2"/>
    </font>
    <font>
      <b/>
      <sz val="14"/>
      <color theme="1"/>
      <name val="Verdana"/>
      <family val="2"/>
    </font>
    <font>
      <b/>
      <sz val="10"/>
      <color theme="0"/>
      <name val="Verdana"/>
      <family val="2"/>
    </font>
    <font>
      <b/>
      <sz val="12"/>
      <name val="Verdana"/>
      <family val="2"/>
    </font>
    <font>
      <sz val="8"/>
      <name val="Verdana"/>
      <family val="2"/>
    </font>
    <font>
      <sz val="9"/>
      <name val="Verdana"/>
      <family val="2"/>
    </font>
    <font>
      <b/>
      <sz val="48"/>
      <name val="Verdana"/>
      <family val="2"/>
    </font>
    <font>
      <b/>
      <sz val="25"/>
      <name val="Verdana"/>
      <family val="2"/>
    </font>
    <font>
      <b/>
      <sz val="11"/>
      <color theme="0"/>
      <name val="Calibri"/>
      <family val="2"/>
      <scheme val="minor"/>
    </font>
    <font>
      <b/>
      <sz val="10"/>
      <color theme="1"/>
      <name val="Arial"/>
      <family val="2"/>
    </font>
    <font>
      <b/>
      <sz val="8"/>
      <color theme="1"/>
      <name val="Arial"/>
      <family val="2"/>
    </font>
  </fonts>
  <fills count="19">
    <fill>
      <patternFill patternType="none"/>
    </fill>
    <fill>
      <patternFill patternType="gray125"/>
    </fill>
    <fill>
      <patternFill patternType="solid">
        <fgColor rgb="FF038FD1"/>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5"/>
        <bgColor indexed="64"/>
      </patternFill>
    </fill>
    <fill>
      <patternFill patternType="solid">
        <fgColor theme="8"/>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6"/>
        <bgColor indexed="64"/>
      </patternFill>
    </fill>
    <fill>
      <patternFill patternType="solid">
        <fgColor theme="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37">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1" fillId="0" borderId="0" applyFont="0" applyFill="0" applyBorder="0" applyAlignment="0" applyProtection="0"/>
    <xf numFmtId="41" fontId="1" fillId="0" borderId="0" applyFont="0" applyFill="0" applyBorder="0" applyAlignment="0" applyProtection="0"/>
    <xf numFmtId="0" fontId="5" fillId="0" borderId="0"/>
  </cellStyleXfs>
  <cellXfs count="201">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0" fontId="3" fillId="0" borderId="1" xfId="0" applyFont="1" applyBorder="1" applyAlignment="1">
      <alignment vertical="center"/>
    </xf>
    <xf numFmtId="0" fontId="4" fillId="0" borderId="1" xfId="1" applyNumberFormat="1" applyFont="1" applyBorder="1" applyAlignment="1">
      <alignment vertical="top" wrapText="1"/>
    </xf>
    <xf numFmtId="165" fontId="4" fillId="0" borderId="1" xfId="1" applyNumberFormat="1" applyFont="1" applyBorder="1" applyAlignment="1">
      <alignment vertical="top" wrapText="1"/>
    </xf>
    <xf numFmtId="0" fontId="9" fillId="0" borderId="1" xfId="0" applyFont="1" applyBorder="1" applyAlignment="1">
      <alignment vertical="center"/>
    </xf>
    <xf numFmtId="0" fontId="3" fillId="0" borderId="0" xfId="0" applyFont="1" applyAlignment="1">
      <alignment vertical="center"/>
    </xf>
    <xf numFmtId="0" fontId="3" fillId="3" borderId="1" xfId="0" applyFont="1" applyFill="1" applyBorder="1" applyAlignment="1">
      <alignment horizontal="center" vertical="center"/>
    </xf>
    <xf numFmtId="0" fontId="4" fillId="0" borderId="1" xfId="0" applyFont="1" applyBorder="1" applyAlignment="1">
      <alignment vertical="center"/>
    </xf>
    <xf numFmtId="165" fontId="4" fillId="0" borderId="1" xfId="1" applyNumberFormat="1" applyFont="1" applyBorder="1" applyAlignment="1">
      <alignment vertical="center"/>
    </xf>
    <xf numFmtId="165" fontId="4" fillId="0" borderId="1" xfId="1" applyNumberFormat="1" applyFont="1" applyBorder="1" applyAlignment="1">
      <alignment vertical="center" wrapText="1"/>
    </xf>
    <xf numFmtId="165" fontId="10" fillId="0" borderId="1" xfId="1" applyNumberFormat="1" applyFont="1" applyBorder="1" applyAlignment="1">
      <alignment horizontal="right" vertical="center"/>
    </xf>
    <xf numFmtId="165" fontId="10" fillId="4" borderId="1" xfId="1" applyNumberFormat="1" applyFont="1" applyFill="1" applyBorder="1" applyAlignment="1">
      <alignment vertical="center"/>
    </xf>
    <xf numFmtId="165" fontId="10" fillId="0" borderId="1" xfId="1" applyNumberFormat="1" applyFont="1" applyBorder="1" applyAlignment="1">
      <alignment vertical="center"/>
    </xf>
    <xf numFmtId="165" fontId="4" fillId="0" borderId="1" xfId="0" applyNumberFormat="1" applyFont="1" applyBorder="1" applyAlignment="1">
      <alignment horizontal="center" vertical="center"/>
    </xf>
    <xf numFmtId="165" fontId="4" fillId="0" borderId="1" xfId="1" applyNumberFormat="1" applyFont="1" applyBorder="1" applyAlignment="1">
      <alignment horizontal="left" vertical="center" wrapText="1"/>
    </xf>
    <xf numFmtId="0" fontId="4" fillId="0" borderId="1" xfId="0" applyFont="1" applyBorder="1" applyAlignment="1">
      <alignment vertical="center" wrapText="1"/>
    </xf>
    <xf numFmtId="165" fontId="4" fillId="0" borderId="1" xfId="0" applyNumberFormat="1" applyFont="1" applyBorder="1" applyAlignment="1">
      <alignment vertical="center"/>
    </xf>
    <xf numFmtId="165" fontId="10" fillId="0" borderId="1" xfId="0" applyNumberFormat="1" applyFont="1" applyBorder="1" applyAlignment="1">
      <alignment horizontal="right" vertical="center"/>
    </xf>
    <xf numFmtId="165" fontId="10" fillId="0" borderId="1" xfId="0" applyNumberFormat="1" applyFont="1" applyBorder="1" applyAlignment="1">
      <alignment vertical="center"/>
    </xf>
    <xf numFmtId="0" fontId="3" fillId="0" borderId="0" xfId="0" applyFont="1"/>
    <xf numFmtId="0" fontId="4" fillId="0" borderId="0" xfId="0" applyFont="1" applyAlignment="1">
      <alignment horizontal="center" wrapText="1"/>
    </xf>
    <xf numFmtId="0" fontId="4" fillId="0" borderId="0" xfId="0" applyFont="1" applyAlignment="1">
      <alignment horizontal="center"/>
    </xf>
    <xf numFmtId="165" fontId="13" fillId="0" borderId="1" xfId="1" applyNumberFormat="1" applyFont="1" applyBorder="1" applyAlignment="1">
      <alignment vertical="center"/>
    </xf>
    <xf numFmtId="165" fontId="13" fillId="0" borderId="4" xfId="0" applyNumberFormat="1" applyFont="1" applyBorder="1" applyAlignment="1">
      <alignment horizontal="center" vertical="center"/>
    </xf>
    <xf numFmtId="165" fontId="12" fillId="0" borderId="1" xfId="0" applyNumberFormat="1" applyFont="1" applyBorder="1" applyAlignment="1">
      <alignment vertical="center"/>
    </xf>
    <xf numFmtId="165" fontId="12" fillId="0" borderId="4" xfId="0" applyNumberFormat="1" applyFont="1" applyBorder="1" applyAlignment="1">
      <alignment horizontal="center" vertical="center"/>
    </xf>
    <xf numFmtId="0" fontId="13" fillId="0" borderId="0" xfId="0" applyFont="1"/>
    <xf numFmtId="0" fontId="13" fillId="0" borderId="1" xfId="0" applyFont="1" applyBorder="1" applyAlignment="1">
      <alignment vertical="center" wrapText="1"/>
    </xf>
    <xf numFmtId="165" fontId="13" fillId="0" borderId="1" xfId="1" applyNumberFormat="1" applyFont="1" applyBorder="1" applyAlignment="1">
      <alignment vertical="top" wrapText="1"/>
    </xf>
    <xf numFmtId="165" fontId="13" fillId="0" borderId="1" xfId="1" applyNumberFormat="1" applyFont="1" applyBorder="1" applyAlignment="1">
      <alignment horizontal="left" vertical="top" wrapText="1"/>
    </xf>
    <xf numFmtId="0" fontId="13" fillId="0" borderId="1" xfId="0" applyFont="1" applyBorder="1" applyAlignment="1">
      <alignment vertical="top"/>
    </xf>
    <xf numFmtId="0" fontId="13" fillId="0" borderId="1" xfId="1" applyNumberFormat="1" applyFont="1" applyBorder="1" applyAlignment="1">
      <alignment vertical="top" wrapText="1"/>
    </xf>
    <xf numFmtId="49" fontId="13" fillId="0" borderId="1" xfId="1" applyNumberFormat="1" applyFont="1" applyBorder="1" applyAlignment="1">
      <alignment vertical="top" wrapText="1"/>
    </xf>
    <xf numFmtId="0" fontId="13" fillId="0" borderId="1" xfId="0" applyFont="1" applyBorder="1" applyAlignment="1">
      <alignment vertical="top" wrapText="1"/>
    </xf>
    <xf numFmtId="165" fontId="4" fillId="0" borderId="0" xfId="1" applyNumberFormat="1" applyFont="1" applyBorder="1" applyAlignment="1">
      <alignment vertical="center"/>
    </xf>
    <xf numFmtId="0" fontId="8" fillId="0" borderId="0" xfId="0" applyFont="1" applyAlignment="1">
      <alignment vertical="center" wrapText="1"/>
    </xf>
    <xf numFmtId="165" fontId="8" fillId="0" borderId="0" xfId="1" applyNumberFormat="1" applyFont="1" applyBorder="1" applyAlignment="1">
      <alignment vertical="center"/>
    </xf>
    <xf numFmtId="165" fontId="14" fillId="0" borderId="4" xfId="0" applyNumberFormat="1" applyFont="1" applyBorder="1" applyAlignment="1">
      <alignment horizontal="center" vertical="center"/>
    </xf>
    <xf numFmtId="165" fontId="13" fillId="0" borderId="1" xfId="1" applyNumberFormat="1" applyFont="1" applyBorder="1" applyAlignment="1">
      <alignment horizontal="center" vertical="center"/>
    </xf>
    <xf numFmtId="0" fontId="13" fillId="0" borderId="1" xfId="0" applyFont="1" applyBorder="1" applyAlignment="1">
      <alignment vertical="center"/>
    </xf>
    <xf numFmtId="165" fontId="13" fillId="0" borderId="1" xfId="1" applyNumberFormat="1" applyFont="1" applyFill="1" applyBorder="1" applyAlignment="1">
      <alignment vertical="center"/>
    </xf>
    <xf numFmtId="0" fontId="16" fillId="9" borderId="14" xfId="0" applyFont="1" applyFill="1" applyBorder="1" applyAlignment="1">
      <alignment horizontal="center" vertical="center"/>
    </xf>
    <xf numFmtId="0" fontId="15" fillId="16" borderId="1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8" borderId="14" xfId="0" applyFont="1" applyFill="1" applyBorder="1" applyAlignment="1">
      <alignment horizontal="center" vertical="center"/>
    </xf>
    <xf numFmtId="0" fontId="16" fillId="15" borderId="14" xfId="0" applyFont="1" applyFill="1" applyBorder="1" applyAlignment="1">
      <alignment horizontal="center" vertical="center"/>
    </xf>
    <xf numFmtId="0" fontId="16" fillId="7" borderId="14" xfId="0" applyFont="1" applyFill="1" applyBorder="1" applyAlignment="1">
      <alignment horizontal="center" vertical="center"/>
    </xf>
    <xf numFmtId="0" fontId="17" fillId="0" borderId="0" xfId="0" applyFont="1" applyAlignment="1">
      <alignment horizontal="center" vertical="center"/>
    </xf>
    <xf numFmtId="166" fontId="18" fillId="12" borderId="16" xfId="0" applyNumberFormat="1" applyFont="1" applyFill="1" applyBorder="1" applyAlignment="1">
      <alignment horizontal="center" vertical="center"/>
    </xf>
    <xf numFmtId="9" fontId="19" fillId="16" borderId="16" xfId="3" applyFont="1" applyFill="1" applyBorder="1" applyAlignment="1">
      <alignment horizontal="center" vertical="center"/>
    </xf>
    <xf numFmtId="167" fontId="18" fillId="13" borderId="16" xfId="0" applyNumberFormat="1" applyFont="1" applyFill="1" applyBorder="1" applyAlignment="1">
      <alignment vertical="center"/>
    </xf>
    <xf numFmtId="166" fontId="18" fillId="14" borderId="16" xfId="0" applyNumberFormat="1" applyFont="1" applyFill="1" applyBorder="1" applyAlignment="1">
      <alignment horizontal="center" vertical="center"/>
    </xf>
    <xf numFmtId="9" fontId="18" fillId="16" borderId="16" xfId="3" applyFont="1" applyFill="1" applyBorder="1" applyAlignment="1">
      <alignment horizontal="center" vertical="center"/>
    </xf>
    <xf numFmtId="166" fontId="18" fillId="7" borderId="16" xfId="0" applyNumberFormat="1" applyFont="1" applyFill="1" applyBorder="1" applyAlignment="1">
      <alignment horizontal="center" vertical="center"/>
    </xf>
    <xf numFmtId="166" fontId="18" fillId="12" borderId="15" xfId="0" applyNumberFormat="1" applyFont="1" applyFill="1" applyBorder="1" applyAlignment="1">
      <alignment horizontal="center" vertical="center"/>
    </xf>
    <xf numFmtId="9" fontId="19" fillId="16" borderId="15" xfId="3" applyFont="1" applyFill="1" applyBorder="1" applyAlignment="1">
      <alignment horizontal="center" vertical="center"/>
    </xf>
    <xf numFmtId="166" fontId="18" fillId="13" borderId="15" xfId="0" applyNumberFormat="1" applyFont="1" applyFill="1" applyBorder="1" applyAlignment="1">
      <alignment vertical="center"/>
    </xf>
    <xf numFmtId="166" fontId="18" fillId="14" borderId="15" xfId="0" applyNumberFormat="1" applyFont="1" applyFill="1" applyBorder="1" applyAlignment="1">
      <alignment horizontal="center" vertical="center"/>
    </xf>
    <xf numFmtId="9" fontId="18" fillId="16" borderId="15" xfId="3" applyFont="1" applyFill="1" applyBorder="1" applyAlignment="1">
      <alignment horizontal="center" vertical="center"/>
    </xf>
    <xf numFmtId="166" fontId="18" fillId="7" borderId="15" xfId="0" applyNumberFormat="1" applyFont="1" applyFill="1" applyBorder="1" applyAlignment="1">
      <alignment horizontal="center" vertical="center"/>
    </xf>
    <xf numFmtId="166" fontId="19" fillId="12" borderId="15" xfId="0" applyNumberFormat="1" applyFont="1" applyFill="1" applyBorder="1" applyAlignment="1">
      <alignment horizontal="center" vertical="center"/>
    </xf>
    <xf numFmtId="166" fontId="19" fillId="13" borderId="15" xfId="0" applyNumberFormat="1" applyFont="1" applyFill="1" applyBorder="1" applyAlignment="1">
      <alignment vertical="center"/>
    </xf>
    <xf numFmtId="166" fontId="19" fillId="14" borderId="15" xfId="0" applyNumberFormat="1" applyFont="1" applyFill="1" applyBorder="1" applyAlignment="1">
      <alignment horizontal="center" vertical="center"/>
    </xf>
    <xf numFmtId="166" fontId="19" fillId="7" borderId="15" xfId="0" applyNumberFormat="1" applyFont="1" applyFill="1" applyBorder="1" applyAlignment="1">
      <alignment horizontal="center" vertical="center"/>
    </xf>
    <xf numFmtId="166" fontId="18" fillId="12" borderId="17" xfId="0" applyNumberFormat="1" applyFont="1" applyFill="1" applyBorder="1" applyAlignment="1">
      <alignment horizontal="center" vertical="center"/>
    </xf>
    <xf numFmtId="9" fontId="19" fillId="16" borderId="17" xfId="3" applyFont="1" applyFill="1" applyBorder="1" applyAlignment="1">
      <alignment horizontal="center" vertical="center"/>
    </xf>
    <xf numFmtId="0" fontId="18" fillId="13" borderId="17" xfId="0" applyFont="1" applyFill="1" applyBorder="1" applyAlignment="1">
      <alignment vertical="center"/>
    </xf>
    <xf numFmtId="166" fontId="18" fillId="14" borderId="17" xfId="0" applyNumberFormat="1" applyFont="1" applyFill="1" applyBorder="1" applyAlignment="1">
      <alignment horizontal="center" vertical="center"/>
    </xf>
    <xf numFmtId="9" fontId="18" fillId="16" borderId="17" xfId="3" applyFont="1" applyFill="1" applyBorder="1" applyAlignment="1">
      <alignment horizontal="center" vertical="center"/>
    </xf>
    <xf numFmtId="166" fontId="18" fillId="7" borderId="17" xfId="0" applyNumberFormat="1" applyFont="1" applyFill="1" applyBorder="1" applyAlignment="1">
      <alignment horizontal="center" vertical="center"/>
    </xf>
    <xf numFmtId="0" fontId="13" fillId="0" borderId="0" xfId="0" applyFont="1" applyAlignment="1">
      <alignment vertical="center" wrapText="1"/>
    </xf>
    <xf numFmtId="165" fontId="13" fillId="0" borderId="0" xfId="1" applyNumberFormat="1" applyFont="1" applyBorder="1" applyAlignment="1">
      <alignment vertical="center"/>
    </xf>
    <xf numFmtId="165" fontId="13" fillId="0" borderId="0" xfId="1" applyNumberFormat="1" applyFont="1" applyBorder="1" applyAlignment="1">
      <alignment horizontal="center" vertical="center"/>
    </xf>
    <xf numFmtId="3" fontId="21" fillId="0" borderId="1" xfId="1" applyNumberFormat="1" applyFont="1" applyBorder="1" applyAlignment="1">
      <alignment horizontal="center" vertical="center"/>
    </xf>
    <xf numFmtId="3" fontId="21" fillId="0" borderId="1" xfId="0" applyNumberFormat="1" applyFont="1" applyBorder="1" applyAlignment="1">
      <alignment horizontal="center" vertical="center"/>
    </xf>
    <xf numFmtId="3" fontId="21" fillId="0" borderId="1" xfId="1" applyNumberFormat="1" applyFont="1" applyFill="1" applyBorder="1" applyAlignment="1">
      <alignment horizontal="center" vertical="center"/>
    </xf>
    <xf numFmtId="165" fontId="22" fillId="0" borderId="1" xfId="0" applyNumberFormat="1" applyFont="1" applyBorder="1" applyAlignment="1">
      <alignment vertical="center"/>
    </xf>
    <xf numFmtId="0" fontId="9" fillId="0" borderId="1" xfId="0" applyFont="1" applyBorder="1" applyAlignment="1">
      <alignment vertical="center" wrapText="1"/>
    </xf>
    <xf numFmtId="165" fontId="8" fillId="0" borderId="1" xfId="1" applyNumberFormat="1" applyFont="1" applyBorder="1" applyAlignment="1">
      <alignment vertical="top" wrapText="1"/>
    </xf>
    <xf numFmtId="165" fontId="8" fillId="0" borderId="1" xfId="1" applyNumberFormat="1" applyFont="1" applyBorder="1" applyAlignment="1">
      <alignment vertical="center" wrapText="1"/>
    </xf>
    <xf numFmtId="165" fontId="9" fillId="0" borderId="1" xfId="1" applyNumberFormat="1" applyFont="1" applyBorder="1" applyAlignment="1">
      <alignment vertical="center"/>
    </xf>
    <xf numFmtId="165" fontId="8" fillId="0" borderId="1" xfId="1" applyNumberFormat="1" applyFont="1" applyBorder="1" applyAlignment="1">
      <alignment horizontal="left" vertical="top" wrapText="1"/>
    </xf>
    <xf numFmtId="0" fontId="8" fillId="0" borderId="1" xfId="0" applyFont="1" applyBorder="1" applyAlignment="1">
      <alignment vertical="center" wrapText="1"/>
    </xf>
    <xf numFmtId="165" fontId="9" fillId="0" borderId="1" xfId="1" applyNumberFormat="1" applyFont="1" applyBorder="1" applyAlignment="1">
      <alignment horizontal="center" vertical="center"/>
    </xf>
    <xf numFmtId="0" fontId="8" fillId="0" borderId="1" xfId="1" applyNumberFormat="1" applyFont="1" applyBorder="1" applyAlignment="1">
      <alignment vertical="top" wrapText="1"/>
    </xf>
    <xf numFmtId="49" fontId="8" fillId="0" borderId="1" xfId="1" applyNumberFormat="1" applyFont="1" applyBorder="1" applyAlignment="1">
      <alignment vertical="center" wrapText="1"/>
    </xf>
    <xf numFmtId="0" fontId="8" fillId="0" borderId="1" xfId="0" applyFont="1" applyBorder="1" applyAlignment="1">
      <alignment vertical="top"/>
    </xf>
    <xf numFmtId="0" fontId="8" fillId="0" borderId="1" xfId="0" applyFont="1" applyBorder="1" applyAlignment="1">
      <alignment vertical="top" wrapText="1"/>
    </xf>
    <xf numFmtId="165" fontId="9" fillId="0" borderId="1" xfId="0" applyNumberFormat="1" applyFont="1" applyBorder="1" applyAlignment="1">
      <alignment vertical="center"/>
    </xf>
    <xf numFmtId="41" fontId="21" fillId="0" borderId="0" xfId="4" applyFont="1"/>
    <xf numFmtId="165" fontId="4" fillId="0" borderId="0" xfId="0" applyNumberFormat="1" applyFont="1"/>
    <xf numFmtId="165" fontId="13" fillId="0" borderId="0" xfId="0" applyNumberFormat="1" applyFont="1"/>
    <xf numFmtId="168" fontId="4" fillId="0" borderId="0" xfId="0" applyNumberFormat="1" applyFont="1"/>
    <xf numFmtId="0" fontId="9" fillId="16" borderId="1" xfId="0" applyFont="1" applyFill="1" applyBorder="1" applyAlignment="1">
      <alignment vertical="center" wrapText="1"/>
    </xf>
    <xf numFmtId="165" fontId="9" fillId="16" borderId="1" xfId="1" applyNumberFormat="1" applyFont="1" applyFill="1" applyBorder="1" applyAlignment="1">
      <alignment vertical="center"/>
    </xf>
    <xf numFmtId="3" fontId="21" fillId="16" borderId="1" xfId="1" applyNumberFormat="1" applyFont="1" applyFill="1" applyBorder="1" applyAlignment="1">
      <alignment horizontal="center" vertical="center"/>
    </xf>
    <xf numFmtId="0" fontId="9" fillId="0" borderId="9" xfId="0" applyFont="1" applyBorder="1" applyAlignment="1">
      <alignment vertical="center" wrapText="1"/>
    </xf>
    <xf numFmtId="165" fontId="8" fillId="0" borderId="9" xfId="1" applyNumberFormat="1" applyFont="1" applyBorder="1" applyAlignment="1">
      <alignment vertical="top" wrapText="1"/>
    </xf>
    <xf numFmtId="165" fontId="8" fillId="0" borderId="9" xfId="1" applyNumberFormat="1" applyFont="1" applyBorder="1" applyAlignment="1">
      <alignment vertical="center" wrapText="1"/>
    </xf>
    <xf numFmtId="165" fontId="9" fillId="0" borderId="9" xfId="1" applyNumberFormat="1" applyFont="1" applyBorder="1" applyAlignment="1">
      <alignment vertical="center"/>
    </xf>
    <xf numFmtId="3" fontId="21" fillId="0" borderId="9" xfId="1" applyNumberFormat="1" applyFont="1" applyBorder="1" applyAlignment="1">
      <alignment horizontal="center" vertical="center"/>
    </xf>
    <xf numFmtId="0" fontId="27" fillId="0" borderId="24" xfId="0" applyFont="1" applyBorder="1" applyAlignment="1">
      <alignment vertical="center"/>
    </xf>
    <xf numFmtId="0" fontId="23" fillId="2" borderId="26" xfId="0" applyFont="1" applyFill="1" applyBorder="1" applyAlignment="1">
      <alignment horizontal="center" vertical="center"/>
    </xf>
    <xf numFmtId="0" fontId="9" fillId="18" borderId="1" xfId="0" applyFont="1" applyFill="1" applyBorder="1" applyAlignment="1">
      <alignment vertical="center" wrapText="1"/>
    </xf>
    <xf numFmtId="0" fontId="9" fillId="16" borderId="0" xfId="0" applyFont="1" applyFill="1" applyAlignment="1">
      <alignment vertical="center" wrapText="1"/>
    </xf>
    <xf numFmtId="0" fontId="4" fillId="16" borderId="0" xfId="0" applyFont="1" applyFill="1"/>
    <xf numFmtId="165" fontId="4" fillId="16" borderId="0" xfId="0" applyNumberFormat="1" applyFont="1" applyFill="1"/>
    <xf numFmtId="0" fontId="4" fillId="16" borderId="0" xfId="0" applyFont="1" applyFill="1" applyAlignment="1">
      <alignment horizontal="center" wrapText="1"/>
    </xf>
    <xf numFmtId="0" fontId="25" fillId="16" borderId="0" xfId="5" applyFont="1" applyFill="1"/>
    <xf numFmtId="165" fontId="4" fillId="16" borderId="0" xfId="1" applyNumberFormat="1" applyFont="1" applyFill="1" applyBorder="1" applyAlignment="1">
      <alignment vertical="center"/>
    </xf>
    <xf numFmtId="0" fontId="3" fillId="16" borderId="0" xfId="0" applyFont="1" applyFill="1" applyAlignment="1">
      <alignment wrapText="1"/>
    </xf>
    <xf numFmtId="14" fontId="8" fillId="16" borderId="0" xfId="0" applyNumberFormat="1" applyFont="1" applyFill="1" applyAlignment="1">
      <alignment horizontal="left" wrapText="1"/>
    </xf>
    <xf numFmtId="165" fontId="8" fillId="16" borderId="0" xfId="1" applyNumberFormat="1" applyFont="1" applyFill="1" applyBorder="1" applyAlignment="1">
      <alignment vertical="center"/>
    </xf>
    <xf numFmtId="0" fontId="24" fillId="16" borderId="0" xfId="5" applyFont="1" applyFill="1" applyAlignment="1">
      <alignment horizontal="center"/>
    </xf>
    <xf numFmtId="0" fontId="3" fillId="16" borderId="0" xfId="0" applyFont="1" applyFill="1"/>
    <xf numFmtId="0" fontId="26" fillId="16" borderId="0" xfId="5" applyFont="1" applyFill="1" applyAlignment="1">
      <alignment horizontal="center" vertical="top"/>
    </xf>
    <xf numFmtId="165" fontId="13" fillId="16" borderId="0" xfId="1" applyNumberFormat="1" applyFont="1" applyFill="1" applyBorder="1" applyAlignment="1">
      <alignment vertical="center"/>
    </xf>
    <xf numFmtId="0" fontId="8" fillId="16" borderId="0" xfId="0" applyFont="1" applyFill="1" applyAlignment="1">
      <alignment vertical="center" wrapText="1"/>
    </xf>
    <xf numFmtId="165" fontId="25" fillId="16" borderId="0" xfId="5" applyNumberFormat="1" applyFont="1" applyFill="1"/>
    <xf numFmtId="0" fontId="9" fillId="0" borderId="11" xfId="0" applyFont="1" applyBorder="1" applyAlignment="1">
      <alignment vertical="center" wrapText="1"/>
    </xf>
    <xf numFmtId="0" fontId="9" fillId="18" borderId="11" xfId="0" applyFont="1" applyFill="1" applyBorder="1" applyAlignment="1">
      <alignment vertical="center" wrapText="1"/>
    </xf>
    <xf numFmtId="0" fontId="9" fillId="16" borderId="11" xfId="0" applyFont="1" applyFill="1" applyBorder="1" applyAlignment="1">
      <alignment vertical="center" wrapText="1"/>
    </xf>
    <xf numFmtId="0" fontId="28" fillId="0" borderId="0" xfId="0" applyFont="1" applyAlignment="1">
      <alignment horizontal="center" vertical="center"/>
    </xf>
    <xf numFmtId="165" fontId="21" fillId="0" borderId="10" xfId="1" applyNumberFormat="1" applyFont="1" applyBorder="1" applyAlignment="1">
      <alignment horizontal="center" vertical="center"/>
    </xf>
    <xf numFmtId="165" fontId="21" fillId="0" borderId="4" xfId="1" applyNumberFormat="1" applyFont="1" applyBorder="1" applyAlignment="1">
      <alignment horizontal="center" vertical="center"/>
    </xf>
    <xf numFmtId="165" fontId="22" fillId="0" borderId="4" xfId="0" applyNumberFormat="1" applyFont="1" applyBorder="1" applyAlignment="1">
      <alignment vertical="center"/>
    </xf>
    <xf numFmtId="9" fontId="21" fillId="0" borderId="11" xfId="3" applyFont="1" applyBorder="1" applyAlignment="1">
      <alignment horizontal="center" vertical="center"/>
    </xf>
    <xf numFmtId="0" fontId="29" fillId="17"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9" fillId="0" borderId="11" xfId="0" applyFont="1" applyBorder="1" applyAlignment="1">
      <alignment horizontal="center" vertical="top"/>
    </xf>
    <xf numFmtId="0" fontId="9" fillId="0" borderId="18" xfId="0" applyFont="1" applyBorder="1" applyAlignment="1">
      <alignment horizontal="center" vertical="top"/>
    </xf>
    <xf numFmtId="0" fontId="9" fillId="0" borderId="19" xfId="0" applyFont="1" applyBorder="1" applyAlignment="1">
      <alignment horizontal="center" vertical="top"/>
    </xf>
    <xf numFmtId="0" fontId="9" fillId="0" borderId="12" xfId="0" applyFont="1" applyBorder="1" applyAlignment="1">
      <alignment horizontal="center" vertical="top"/>
    </xf>
    <xf numFmtId="0" fontId="9" fillId="0" borderId="13" xfId="0" applyFont="1" applyBorder="1" applyAlignment="1">
      <alignment horizontal="center" vertical="top"/>
    </xf>
    <xf numFmtId="0" fontId="9" fillId="0" borderId="20" xfId="0" applyFont="1" applyBorder="1" applyAlignment="1">
      <alignment horizontal="center" vertical="top"/>
    </xf>
    <xf numFmtId="0" fontId="9" fillId="0" borderId="21" xfId="0" applyFont="1" applyBorder="1" applyAlignment="1">
      <alignment horizontal="center" vertical="top"/>
    </xf>
    <xf numFmtId="0" fontId="20" fillId="0" borderId="0" xfId="0" applyFont="1" applyAlignment="1">
      <alignment horizontal="center" vertical="center"/>
    </xf>
    <xf numFmtId="0" fontId="20" fillId="0" borderId="2" xfId="0" applyFont="1" applyBorder="1" applyAlignment="1">
      <alignment horizontal="center" vertical="center"/>
    </xf>
    <xf numFmtId="0" fontId="11" fillId="5" borderId="14"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6" borderId="14" xfId="0" applyFont="1" applyFill="1" applyBorder="1" applyAlignment="1">
      <alignment horizontal="center" vertical="center" wrapText="1"/>
    </xf>
    <xf numFmtId="165" fontId="13" fillId="16" borderId="0" xfId="1" applyNumberFormat="1" applyFont="1" applyFill="1" applyBorder="1" applyAlignment="1">
      <alignment horizontal="center" vertical="center"/>
    </xf>
    <xf numFmtId="165" fontId="13" fillId="16" borderId="0" xfId="1" applyNumberFormat="1" applyFont="1" applyFill="1" applyBorder="1" applyAlignment="1">
      <alignment horizontal="center" vertical="center" wrapText="1"/>
    </xf>
    <xf numFmtId="0" fontId="16" fillId="2" borderId="24"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11" xfId="0" applyFont="1" applyFill="1" applyBorder="1" applyAlignment="1">
      <alignment horizontal="center" vertical="center"/>
    </xf>
    <xf numFmtId="0" fontId="28" fillId="0" borderId="0" xfId="0" applyFont="1" applyAlignment="1">
      <alignment horizontal="center" vertical="center"/>
    </xf>
    <xf numFmtId="0" fontId="16" fillId="2" borderId="27"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23" fillId="2" borderId="23"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4" xfId="0" applyFont="1" applyFill="1" applyBorder="1" applyAlignment="1">
      <alignment horizontal="center" vertical="center" wrapText="1"/>
    </xf>
    <xf numFmtId="0" fontId="23" fillId="2" borderId="26" xfId="0" applyFont="1" applyFill="1" applyBorder="1" applyAlignment="1">
      <alignment horizontal="center" vertical="center" wrapText="1"/>
    </xf>
    <xf numFmtId="165" fontId="13" fillId="0" borderId="22" xfId="1" applyNumberFormat="1" applyFont="1" applyBorder="1" applyAlignment="1">
      <alignment horizontal="center" vertical="center" wrapText="1"/>
    </xf>
    <xf numFmtId="165" fontId="13" fillId="0" borderId="0" xfId="1" applyNumberFormat="1" applyFont="1" applyBorder="1" applyAlignment="1">
      <alignment horizontal="center" vertical="center" wrapText="1"/>
    </xf>
    <xf numFmtId="0" fontId="13" fillId="0" borderId="11" xfId="1" applyNumberFormat="1" applyFont="1" applyBorder="1" applyAlignment="1">
      <alignment horizontal="left" vertical="center" wrapText="1"/>
    </xf>
    <xf numFmtId="165" fontId="13" fillId="0" borderId="11" xfId="1" applyNumberFormat="1" applyFont="1" applyBorder="1" applyAlignment="1">
      <alignment horizontal="left" vertical="center" wrapText="1"/>
    </xf>
    <xf numFmtId="0" fontId="29" fillId="17" borderId="11" xfId="0" applyFont="1" applyFill="1" applyBorder="1" applyAlignment="1">
      <alignment horizontal="center" vertical="center"/>
    </xf>
    <xf numFmtId="0" fontId="29" fillId="17" borderId="0" xfId="0" applyFont="1" applyFill="1" applyAlignment="1">
      <alignment horizontal="center" vertical="center"/>
    </xf>
    <xf numFmtId="165" fontId="13" fillId="0" borderId="22" xfId="1" applyNumberFormat="1" applyFont="1" applyBorder="1" applyAlignment="1">
      <alignment horizontal="center" vertical="center"/>
    </xf>
    <xf numFmtId="165" fontId="13" fillId="0" borderId="0" xfId="1" applyNumberFormat="1" applyFont="1" applyBorder="1" applyAlignment="1">
      <alignment horizontal="center" vertical="center"/>
    </xf>
    <xf numFmtId="165" fontId="13" fillId="0" borderId="11" xfId="1" applyNumberFormat="1" applyFont="1" applyBorder="1" applyAlignment="1">
      <alignment vertical="center" wrapText="1"/>
    </xf>
    <xf numFmtId="0" fontId="4" fillId="0" borderId="11"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36"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31" fillId="0" borderId="30" xfId="0" applyFont="1" applyBorder="1" applyAlignment="1">
      <alignment horizontal="right"/>
    </xf>
    <xf numFmtId="0" fontId="31" fillId="0" borderId="31" xfId="0" applyFont="1" applyBorder="1" applyAlignment="1">
      <alignment horizontal="left"/>
    </xf>
    <xf numFmtId="0" fontId="31" fillId="0" borderId="32" xfId="0" applyFont="1" applyBorder="1" applyAlignment="1">
      <alignment horizontal="right"/>
    </xf>
    <xf numFmtId="0" fontId="31" fillId="0" borderId="33" xfId="0" applyFont="1" applyBorder="1" applyAlignment="1">
      <alignment horizontal="left"/>
    </xf>
    <xf numFmtId="14" fontId="31" fillId="0" borderId="33" xfId="0" applyNumberFormat="1" applyFont="1" applyBorder="1" applyAlignment="1">
      <alignment horizontal="left"/>
    </xf>
    <xf numFmtId="0" fontId="31" fillId="0" borderId="34" xfId="0" applyFont="1" applyBorder="1" applyAlignment="1">
      <alignment horizontal="right"/>
    </xf>
    <xf numFmtId="0" fontId="31" fillId="0" borderId="35" xfId="0" applyFont="1" applyBorder="1" applyAlignment="1">
      <alignment horizontal="left"/>
    </xf>
    <xf numFmtId="0" fontId="3" fillId="16" borderId="24" xfId="0" applyFont="1" applyFill="1" applyBorder="1" applyAlignment="1">
      <alignment horizontal="center" vertical="center" wrapText="1"/>
    </xf>
    <xf numFmtId="0" fontId="3" fillId="16" borderId="24" xfId="0" applyFont="1" applyFill="1" applyBorder="1" applyAlignment="1">
      <alignment horizontal="center" vertical="center"/>
    </xf>
    <xf numFmtId="0" fontId="3" fillId="16" borderId="27" xfId="0" applyFont="1" applyFill="1" applyBorder="1" applyAlignment="1">
      <alignment horizontal="center" vertical="center"/>
    </xf>
    <xf numFmtId="0" fontId="3" fillId="16" borderId="11" xfId="0" applyFont="1" applyFill="1" applyBorder="1" applyAlignment="1">
      <alignment horizontal="center" vertical="center"/>
    </xf>
    <xf numFmtId="0" fontId="3" fillId="16" borderId="29" xfId="0" applyFont="1" applyFill="1" applyBorder="1" applyAlignment="1">
      <alignment horizontal="center" vertical="center"/>
    </xf>
    <xf numFmtId="0" fontId="3" fillId="16" borderId="26" xfId="0" applyFont="1" applyFill="1" applyBorder="1" applyAlignment="1">
      <alignment horizontal="center" vertical="center"/>
    </xf>
    <xf numFmtId="0" fontId="3" fillId="16" borderId="28" xfId="0" applyFont="1" applyFill="1" applyBorder="1" applyAlignment="1">
      <alignment horizontal="center" vertical="center"/>
    </xf>
  </cellXfs>
  <cellStyles count="6">
    <cellStyle name="Comma" xfId="1" builtinId="3"/>
    <cellStyle name="Comma [0]" xfId="4" builtinId="6"/>
    <cellStyle name="Normal" xfId="0" builtinId="0"/>
    <cellStyle name="Normal 2 2" xfId="5" xr:uid="{00000000-0005-0000-0000-000003000000}"/>
    <cellStyle name="Normal 3 2" xfId="2" xr:uid="{00000000-0005-0000-0000-000004000000}"/>
    <cellStyle name="Percent" xfId="3" builtinId="5"/>
  </cellStyles>
  <dxfs count="0"/>
  <tableStyles count="0" defaultTableStyle="TableStyleMedium2" defaultPivotStyle="PivotStyleLight16"/>
  <colors>
    <mruColors>
      <color rgb="FF038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39158</xdr:colOff>
      <xdr:row>0</xdr:row>
      <xdr:rowOff>16933</xdr:rowOff>
    </xdr:from>
    <xdr:to>
      <xdr:col>0</xdr:col>
      <xdr:colOff>1153583</xdr:colOff>
      <xdr:row>3</xdr:row>
      <xdr:rowOff>178858</xdr:rowOff>
    </xdr:to>
    <xdr:pic>
      <xdr:nvPicPr>
        <xdr:cNvPr id="2" name="3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58" y="16933"/>
          <a:ext cx="1114425"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1156607</xdr:colOff>
      <xdr:row>3</xdr:row>
      <xdr:rowOff>200025</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100"/>
          <a:ext cx="1114425"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1743075</xdr:colOff>
      <xdr:row>0</xdr:row>
      <xdr:rowOff>187324</xdr:rowOff>
    </xdr:from>
    <xdr:to>
      <xdr:col>1</xdr:col>
      <xdr:colOff>4495622</xdr:colOff>
      <xdr:row>3</xdr:row>
      <xdr:rowOff>171449</xdr:rowOff>
    </xdr:to>
    <xdr:pic>
      <xdr:nvPicPr>
        <xdr:cNvPr id="3" name="Imagen 4">
          <a:extLst>
            <a:ext uri="{FF2B5EF4-FFF2-40B4-BE49-F238E27FC236}">
              <a16:creationId xmlns:a16="http://schemas.microsoft.com/office/drawing/2014/main" id="{56B9D02B-3CAE-4FBC-8F7A-978EBF3BA6FE}"/>
            </a:ext>
          </a:extLst>
        </xdr:cNvPr>
        <xdr:cNvPicPr>
          <a:picLocks noChangeAspect="1"/>
        </xdr:cNvPicPr>
      </xdr:nvPicPr>
      <xdr:blipFill>
        <a:blip xmlns:r="http://schemas.openxmlformats.org/officeDocument/2006/relationships" r:embed="rId1"/>
        <a:stretch>
          <a:fillRect/>
        </a:stretch>
      </xdr:blipFill>
      <xdr:spPr>
        <a:xfrm>
          <a:off x="5153025" y="187324"/>
          <a:ext cx="2752547" cy="803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7"/>
  <sheetViews>
    <sheetView showGridLines="0" zoomScale="90" zoomScaleNormal="90" workbookViewId="0">
      <pane xSplit="1" topLeftCell="E1" activePane="topRight" state="frozen"/>
      <selection pane="topRight" activeCell="A5" sqref="A5:A6"/>
    </sheetView>
  </sheetViews>
  <sheetFormatPr defaultColWidth="11.42578125" defaultRowHeight="11.25" x14ac:dyDescent="0.15"/>
  <cols>
    <col min="1" max="1" width="26.28515625" style="1" customWidth="1"/>
    <col min="2" max="2" width="17" style="1" customWidth="1"/>
    <col min="3" max="3" width="53.42578125" style="1" customWidth="1"/>
    <col min="4" max="4" width="57.42578125" style="1" bestFit="1" customWidth="1"/>
    <col min="5" max="5" width="15" style="1" customWidth="1"/>
    <col min="6" max="10" width="12.140625" style="1" bestFit="1" customWidth="1"/>
    <col min="11" max="12" width="13.140625" style="1" bestFit="1" customWidth="1"/>
    <col min="13" max="14" width="12.140625" style="1" bestFit="1" customWidth="1"/>
    <col min="15" max="15" width="13.140625" style="1" bestFit="1" customWidth="1"/>
    <col min="16" max="16" width="12.140625" style="1" bestFit="1" customWidth="1"/>
    <col min="17" max="17" width="14.42578125" style="1" bestFit="1" customWidth="1"/>
    <col min="18" max="18" width="10.140625" style="1" customWidth="1"/>
    <col min="19" max="16384" width="11.42578125" style="1"/>
  </cols>
  <sheetData>
    <row r="1" spans="1:18" ht="17.25" customHeight="1" x14ac:dyDescent="0.15">
      <c r="A1" s="135" t="s">
        <v>57</v>
      </c>
      <c r="B1" s="136"/>
      <c r="C1" s="136"/>
      <c r="D1" s="136"/>
      <c r="E1" s="136"/>
      <c r="F1" s="136"/>
      <c r="G1" s="136"/>
      <c r="H1" s="136"/>
      <c r="I1" s="136"/>
      <c r="J1" s="136"/>
      <c r="K1" s="136"/>
      <c r="L1" s="136"/>
      <c r="M1" s="136"/>
      <c r="N1" s="136"/>
      <c r="O1" s="136"/>
      <c r="P1" s="136"/>
      <c r="Q1" s="136"/>
      <c r="R1" s="136"/>
    </row>
    <row r="2" spans="1:18" ht="17.25" customHeight="1" x14ac:dyDescent="0.15">
      <c r="A2" s="136"/>
      <c r="B2" s="136"/>
      <c r="C2" s="136"/>
      <c r="D2" s="136"/>
      <c r="E2" s="136"/>
      <c r="F2" s="136"/>
      <c r="G2" s="136"/>
      <c r="H2" s="136"/>
      <c r="I2" s="136"/>
      <c r="J2" s="136"/>
      <c r="K2" s="136"/>
      <c r="L2" s="136"/>
      <c r="M2" s="136"/>
      <c r="N2" s="136"/>
      <c r="O2" s="136"/>
      <c r="P2" s="136"/>
      <c r="Q2" s="136"/>
      <c r="R2" s="136"/>
    </row>
    <row r="3" spans="1:18" ht="17.25" customHeight="1" x14ac:dyDescent="0.15">
      <c r="A3" s="136"/>
      <c r="B3" s="136"/>
      <c r="C3" s="136"/>
      <c r="D3" s="136"/>
      <c r="E3" s="136"/>
      <c r="F3" s="136"/>
      <c r="G3" s="136"/>
      <c r="H3" s="136"/>
      <c r="I3" s="136"/>
      <c r="J3" s="136"/>
      <c r="K3" s="136"/>
      <c r="L3" s="136"/>
      <c r="M3" s="136"/>
      <c r="N3" s="136"/>
      <c r="O3" s="136"/>
      <c r="P3" s="136"/>
      <c r="Q3" s="136"/>
      <c r="R3" s="136"/>
    </row>
    <row r="4" spans="1:18" ht="17.25" customHeight="1" x14ac:dyDescent="0.15">
      <c r="A4" s="137"/>
      <c r="B4" s="137"/>
      <c r="C4" s="137"/>
      <c r="D4" s="137"/>
      <c r="E4" s="137"/>
      <c r="F4" s="137"/>
      <c r="G4" s="137"/>
      <c r="H4" s="137"/>
      <c r="I4" s="137"/>
      <c r="J4" s="137"/>
      <c r="K4" s="137"/>
      <c r="L4" s="137"/>
      <c r="M4" s="137"/>
      <c r="N4" s="137"/>
      <c r="O4" s="137"/>
      <c r="P4" s="137"/>
      <c r="Q4" s="137"/>
      <c r="R4" s="137"/>
    </row>
    <row r="5" spans="1:18" ht="14.25" customHeight="1" x14ac:dyDescent="0.15">
      <c r="A5" s="133" t="s">
        <v>0</v>
      </c>
      <c r="B5" s="133" t="s">
        <v>58</v>
      </c>
      <c r="C5" s="133" t="s">
        <v>30</v>
      </c>
      <c r="D5" s="138" t="s">
        <v>31</v>
      </c>
      <c r="E5" s="140" t="s">
        <v>59</v>
      </c>
      <c r="F5" s="141"/>
      <c r="G5" s="141"/>
      <c r="H5" s="141"/>
      <c r="I5" s="141"/>
      <c r="J5" s="141"/>
      <c r="K5" s="141"/>
      <c r="L5" s="141"/>
      <c r="M5" s="141"/>
      <c r="N5" s="141"/>
      <c r="O5" s="141"/>
      <c r="P5" s="142"/>
      <c r="Q5" s="143" t="s">
        <v>13</v>
      </c>
      <c r="R5" s="145" t="s">
        <v>14</v>
      </c>
    </row>
    <row r="6" spans="1:18" s="2" customFormat="1" x14ac:dyDescent="0.25">
      <c r="A6" s="134"/>
      <c r="B6" s="134"/>
      <c r="C6" s="134"/>
      <c r="D6" s="139"/>
      <c r="E6" s="9" t="s">
        <v>1</v>
      </c>
      <c r="F6" s="9" t="s">
        <v>2</v>
      </c>
      <c r="G6" s="9" t="s">
        <v>3</v>
      </c>
      <c r="H6" s="9" t="s">
        <v>4</v>
      </c>
      <c r="I6" s="9" t="s">
        <v>5</v>
      </c>
      <c r="J6" s="9" t="s">
        <v>6</v>
      </c>
      <c r="K6" s="9" t="s">
        <v>7</v>
      </c>
      <c r="L6" s="9" t="s">
        <v>8</v>
      </c>
      <c r="M6" s="9" t="s">
        <v>9</v>
      </c>
      <c r="N6" s="9" t="s">
        <v>10</v>
      </c>
      <c r="O6" s="9" t="s">
        <v>11</v>
      </c>
      <c r="P6" s="9" t="s">
        <v>12</v>
      </c>
      <c r="Q6" s="144"/>
      <c r="R6" s="146"/>
    </row>
    <row r="7" spans="1:18" s="3" customFormat="1" ht="43.5" customHeight="1" x14ac:dyDescent="0.25">
      <c r="A7" s="10" t="s">
        <v>15</v>
      </c>
      <c r="B7" s="11">
        <v>80000000</v>
      </c>
      <c r="C7" s="12" t="s">
        <v>32</v>
      </c>
      <c r="D7" s="12" t="s">
        <v>33</v>
      </c>
      <c r="E7" s="13">
        <v>4000000</v>
      </c>
      <c r="F7" s="14">
        <v>4000000</v>
      </c>
      <c r="G7" s="15">
        <f>4000000+2000000</f>
        <v>6000000</v>
      </c>
      <c r="H7" s="15">
        <f t="shared" ref="H7:I7" si="0">4000000+2000000</f>
        <v>6000000</v>
      </c>
      <c r="I7" s="15">
        <f t="shared" si="0"/>
        <v>6000000</v>
      </c>
      <c r="J7" s="15">
        <f>4000000+3000000</f>
        <v>7000000</v>
      </c>
      <c r="K7" s="15">
        <f t="shared" ref="K7:O7" si="1">4000000+3000000</f>
        <v>7000000</v>
      </c>
      <c r="L7" s="15">
        <f t="shared" si="1"/>
        <v>7000000</v>
      </c>
      <c r="M7" s="15">
        <f t="shared" si="1"/>
        <v>7000000</v>
      </c>
      <c r="N7" s="15">
        <f t="shared" si="1"/>
        <v>7000000</v>
      </c>
      <c r="O7" s="15">
        <f t="shared" si="1"/>
        <v>7000000</v>
      </c>
      <c r="P7" s="15">
        <v>7000000</v>
      </c>
      <c r="Q7" s="11">
        <f>SUM(E7:P7)</f>
        <v>75000000</v>
      </c>
      <c r="R7" s="16">
        <f>+Q7/B7*100</f>
        <v>93.75</v>
      </c>
    </row>
    <row r="8" spans="1:18" s="3" customFormat="1" ht="60.75" customHeight="1" x14ac:dyDescent="0.25">
      <c r="A8" s="10" t="s">
        <v>16</v>
      </c>
      <c r="B8" s="11">
        <v>9000000</v>
      </c>
      <c r="C8" s="17" t="s">
        <v>34</v>
      </c>
      <c r="D8" s="12" t="s">
        <v>35</v>
      </c>
      <c r="E8" s="13">
        <v>0</v>
      </c>
      <c r="F8" s="14">
        <v>0</v>
      </c>
      <c r="G8" s="15">
        <v>0</v>
      </c>
      <c r="H8" s="15">
        <v>0</v>
      </c>
      <c r="I8" s="15">
        <v>0</v>
      </c>
      <c r="J8" s="15">
        <v>0</v>
      </c>
      <c r="K8" s="15">
        <v>4872000</v>
      </c>
      <c r="L8" s="15">
        <v>5000000</v>
      </c>
      <c r="M8" s="15">
        <v>0</v>
      </c>
      <c r="N8" s="15">
        <v>0</v>
      </c>
      <c r="O8" s="15">
        <v>0</v>
      </c>
      <c r="P8" s="15">
        <v>0</v>
      </c>
      <c r="Q8" s="11">
        <f t="shared" ref="Q8:Q15" si="2">SUM(E8:P8)</f>
        <v>9872000</v>
      </c>
      <c r="R8" s="16">
        <f t="shared" ref="R8:R15" si="3">+Q8/B8*100</f>
        <v>109.68888888888888</v>
      </c>
    </row>
    <row r="9" spans="1:18" s="3" customFormat="1" ht="75.75" customHeight="1" x14ac:dyDescent="0.25">
      <c r="A9" s="10" t="s">
        <v>17</v>
      </c>
      <c r="B9" s="11">
        <v>6000000</v>
      </c>
      <c r="C9" s="12" t="s">
        <v>36</v>
      </c>
      <c r="D9" s="12" t="s">
        <v>37</v>
      </c>
      <c r="E9" s="13">
        <v>0</v>
      </c>
      <c r="F9" s="14">
        <v>0</v>
      </c>
      <c r="G9" s="15">
        <v>0</v>
      </c>
      <c r="H9" s="15">
        <v>170000</v>
      </c>
      <c r="I9" s="15">
        <v>0</v>
      </c>
      <c r="J9" s="15">
        <v>480000</v>
      </c>
      <c r="K9" s="15">
        <v>0</v>
      </c>
      <c r="L9" s="15">
        <v>0</v>
      </c>
      <c r="M9" s="15">
        <v>0</v>
      </c>
      <c r="N9" s="15">
        <v>0</v>
      </c>
      <c r="O9" s="15">
        <v>4800000</v>
      </c>
      <c r="P9" s="15">
        <v>0</v>
      </c>
      <c r="Q9" s="11">
        <f t="shared" si="2"/>
        <v>5450000</v>
      </c>
      <c r="R9" s="16">
        <f t="shared" si="3"/>
        <v>90.833333333333329</v>
      </c>
    </row>
    <row r="10" spans="1:18" s="3" customFormat="1" ht="99" customHeight="1" x14ac:dyDescent="0.25">
      <c r="A10" s="18" t="s">
        <v>18</v>
      </c>
      <c r="B10" s="11">
        <v>2000000</v>
      </c>
      <c r="C10" s="5" t="s">
        <v>38</v>
      </c>
      <c r="D10" s="6" t="s">
        <v>39</v>
      </c>
      <c r="E10" s="13">
        <v>0</v>
      </c>
      <c r="F10" s="14">
        <v>0</v>
      </c>
      <c r="G10" s="15">
        <v>0</v>
      </c>
      <c r="H10" s="15">
        <v>0</v>
      </c>
      <c r="I10" s="15">
        <v>360000</v>
      </c>
      <c r="J10" s="15">
        <v>0</v>
      </c>
      <c r="K10" s="15">
        <v>0</v>
      </c>
      <c r="L10" s="15">
        <v>0</v>
      </c>
      <c r="M10" s="15">
        <v>0</v>
      </c>
      <c r="N10" s="15">
        <v>0</v>
      </c>
      <c r="O10" s="15">
        <v>0</v>
      </c>
      <c r="P10" s="15">
        <v>0</v>
      </c>
      <c r="Q10" s="11">
        <f t="shared" si="2"/>
        <v>360000</v>
      </c>
      <c r="R10" s="16">
        <f t="shared" si="3"/>
        <v>18</v>
      </c>
    </row>
    <row r="11" spans="1:18" s="3" customFormat="1" ht="39" customHeight="1" x14ac:dyDescent="0.25">
      <c r="A11" s="10" t="s">
        <v>60</v>
      </c>
      <c r="B11" s="11">
        <v>3500000</v>
      </c>
      <c r="C11" s="6" t="s">
        <v>40</v>
      </c>
      <c r="D11" s="6" t="s">
        <v>61</v>
      </c>
      <c r="E11" s="13">
        <f>162960+166960+166960+258793+189000+25000+25000+25000+25000+25000+25000+25000+25000+25000+25000+12672+9310+9310+9310+53017+40172+45345+16983</f>
        <v>1390792</v>
      </c>
      <c r="F11" s="14">
        <f>41033+38792+38792+6034</f>
        <v>124651</v>
      </c>
      <c r="G11" s="15">
        <f>73980+73980+92980+77980+38990+44490+88980+44490</f>
        <v>535870</v>
      </c>
      <c r="H11" s="15">
        <v>182700</v>
      </c>
      <c r="I11" s="15">
        <f>188000+44700</f>
        <v>232700</v>
      </c>
      <c r="J11" s="15">
        <f>34483+112931+94741+26250+26250+26250+26250+26250+26250</f>
        <v>399655</v>
      </c>
      <c r="K11" s="15">
        <v>0</v>
      </c>
      <c r="L11" s="15">
        <v>271465</v>
      </c>
      <c r="M11" s="15">
        <v>0</v>
      </c>
      <c r="N11" s="15">
        <v>0</v>
      </c>
      <c r="O11" s="15">
        <v>0</v>
      </c>
      <c r="P11" s="15">
        <v>0</v>
      </c>
      <c r="Q11" s="11">
        <f t="shared" si="2"/>
        <v>3137833</v>
      </c>
      <c r="R11" s="16">
        <f t="shared" si="3"/>
        <v>89.652371428571428</v>
      </c>
    </row>
    <row r="12" spans="1:18" s="3" customFormat="1" ht="65.25" customHeight="1" x14ac:dyDescent="0.25">
      <c r="A12" s="18" t="s">
        <v>19</v>
      </c>
      <c r="B12" s="11">
        <v>500000</v>
      </c>
      <c r="C12" s="5" t="s">
        <v>41</v>
      </c>
      <c r="D12" s="6" t="s">
        <v>42</v>
      </c>
      <c r="E12" s="13">
        <v>0</v>
      </c>
      <c r="F12" s="14">
        <v>0</v>
      </c>
      <c r="G12" s="15">
        <v>391560</v>
      </c>
      <c r="H12" s="15">
        <v>0</v>
      </c>
      <c r="I12" s="15">
        <v>0</v>
      </c>
      <c r="J12" s="15">
        <v>0</v>
      </c>
      <c r="K12" s="15">
        <v>0</v>
      </c>
      <c r="L12" s="15">
        <v>0</v>
      </c>
      <c r="M12" s="15">
        <v>0</v>
      </c>
      <c r="N12" s="15">
        <v>0</v>
      </c>
      <c r="O12" s="15">
        <v>0</v>
      </c>
      <c r="P12" s="15">
        <v>0</v>
      </c>
      <c r="Q12" s="11">
        <f t="shared" si="2"/>
        <v>391560</v>
      </c>
      <c r="R12" s="16">
        <f t="shared" si="3"/>
        <v>78.311999999999998</v>
      </c>
    </row>
    <row r="13" spans="1:18" s="3" customFormat="1" ht="78.75" customHeight="1" x14ac:dyDescent="0.25">
      <c r="A13" s="10" t="s">
        <v>22</v>
      </c>
      <c r="B13" s="11">
        <v>170000</v>
      </c>
      <c r="C13" s="5" t="s">
        <v>43</v>
      </c>
      <c r="D13" s="6" t="s">
        <v>44</v>
      </c>
      <c r="E13" s="13">
        <v>0</v>
      </c>
      <c r="F13" s="14">
        <v>0</v>
      </c>
      <c r="G13" s="15">
        <v>0</v>
      </c>
      <c r="H13" s="15">
        <v>0</v>
      </c>
      <c r="I13" s="15">
        <v>148000</v>
      </c>
      <c r="J13" s="15">
        <v>0</v>
      </c>
      <c r="K13" s="15">
        <v>0</v>
      </c>
      <c r="L13" s="15">
        <v>6000</v>
      </c>
      <c r="M13" s="15">
        <v>0</v>
      </c>
      <c r="N13" s="15">
        <v>0</v>
      </c>
      <c r="O13" s="15">
        <v>0</v>
      </c>
      <c r="P13" s="15">
        <v>0</v>
      </c>
      <c r="Q13" s="11">
        <f t="shared" si="2"/>
        <v>154000</v>
      </c>
      <c r="R13" s="16">
        <f t="shared" si="3"/>
        <v>90.588235294117652</v>
      </c>
    </row>
    <row r="14" spans="1:18" s="3" customFormat="1" ht="35.25" customHeight="1" x14ac:dyDescent="0.25">
      <c r="A14" s="10" t="s">
        <v>20</v>
      </c>
      <c r="B14" s="11">
        <v>250000</v>
      </c>
      <c r="C14" s="12" t="s">
        <v>45</v>
      </c>
      <c r="D14" s="12" t="s">
        <v>46</v>
      </c>
      <c r="E14" s="13">
        <v>0</v>
      </c>
      <c r="F14" s="14">
        <v>0</v>
      </c>
      <c r="G14" s="15">
        <v>0</v>
      </c>
      <c r="H14" s="15">
        <v>0</v>
      </c>
      <c r="I14" s="15">
        <v>0</v>
      </c>
      <c r="J14" s="15">
        <v>0</v>
      </c>
      <c r="K14" s="15">
        <v>225000</v>
      </c>
      <c r="L14" s="15">
        <v>0</v>
      </c>
      <c r="M14" s="15">
        <v>0</v>
      </c>
      <c r="N14" s="15">
        <v>0</v>
      </c>
      <c r="O14" s="15">
        <v>0</v>
      </c>
      <c r="P14" s="15">
        <v>0</v>
      </c>
      <c r="Q14" s="11">
        <f t="shared" si="2"/>
        <v>225000</v>
      </c>
      <c r="R14" s="16">
        <f t="shared" si="3"/>
        <v>90</v>
      </c>
    </row>
    <row r="15" spans="1:18" s="3" customFormat="1" ht="33.75" customHeight="1" x14ac:dyDescent="0.25">
      <c r="A15" s="18" t="s">
        <v>23</v>
      </c>
      <c r="B15" s="11">
        <v>2000000</v>
      </c>
      <c r="C15" s="12" t="s">
        <v>47</v>
      </c>
      <c r="D15" s="6" t="s">
        <v>42</v>
      </c>
      <c r="E15" s="13">
        <v>0</v>
      </c>
      <c r="F15" s="14">
        <v>0</v>
      </c>
      <c r="G15" s="15">
        <v>0</v>
      </c>
      <c r="H15" s="15">
        <f>345000+270000+75000+60000+182700+148000+735700</f>
        <v>1816400</v>
      </c>
      <c r="I15" s="15">
        <v>0</v>
      </c>
      <c r="J15" s="15">
        <v>0</v>
      </c>
      <c r="K15" s="15">
        <v>0</v>
      </c>
      <c r="L15" s="15">
        <v>0</v>
      </c>
      <c r="M15" s="15">
        <v>0</v>
      </c>
      <c r="N15" s="15">
        <v>0</v>
      </c>
      <c r="O15" s="15">
        <v>0</v>
      </c>
      <c r="P15" s="15">
        <v>0</v>
      </c>
      <c r="Q15" s="11">
        <f t="shared" si="2"/>
        <v>1816400</v>
      </c>
      <c r="R15" s="16">
        <f t="shared" si="3"/>
        <v>90.820000000000007</v>
      </c>
    </row>
    <row r="16" spans="1:18" s="3" customFormat="1" ht="19.5" customHeight="1" x14ac:dyDescent="0.25">
      <c r="B16" s="19">
        <f t="shared" ref="B16:Q16" si="4">SUM(B7:B15)</f>
        <v>103420000</v>
      </c>
      <c r="C16" s="19"/>
      <c r="D16" s="19"/>
      <c r="E16" s="20">
        <f t="shared" si="4"/>
        <v>5390792</v>
      </c>
      <c r="F16" s="21">
        <f t="shared" si="4"/>
        <v>4124651</v>
      </c>
      <c r="G16" s="21">
        <f t="shared" si="4"/>
        <v>6927430</v>
      </c>
      <c r="H16" s="21">
        <f t="shared" si="4"/>
        <v>8169100</v>
      </c>
      <c r="I16" s="21">
        <f t="shared" si="4"/>
        <v>6740700</v>
      </c>
      <c r="J16" s="21">
        <f t="shared" si="4"/>
        <v>7879655</v>
      </c>
      <c r="K16" s="21">
        <f t="shared" si="4"/>
        <v>12097000</v>
      </c>
      <c r="L16" s="21">
        <f t="shared" si="4"/>
        <v>12277465</v>
      </c>
      <c r="M16" s="21">
        <f t="shared" si="4"/>
        <v>7000000</v>
      </c>
      <c r="N16" s="21">
        <f t="shared" si="4"/>
        <v>7000000</v>
      </c>
      <c r="O16" s="21">
        <f t="shared" si="4"/>
        <v>11800000</v>
      </c>
      <c r="P16" s="21">
        <f t="shared" si="4"/>
        <v>7000000</v>
      </c>
      <c r="Q16" s="19">
        <f t="shared" si="4"/>
        <v>96406793</v>
      </c>
      <c r="R16" s="3">
        <f>(Q16/B16)*100</f>
        <v>93.218713014890739</v>
      </c>
    </row>
    <row r="18" spans="4:8" x14ac:dyDescent="0.15">
      <c r="H18" s="22"/>
    </row>
    <row r="27" spans="4:8" x14ac:dyDescent="0.15">
      <c r="D27" s="133" t="s">
        <v>0</v>
      </c>
      <c r="E27" s="133" t="s">
        <v>58</v>
      </c>
    </row>
    <row r="28" spans="4:8" x14ac:dyDescent="0.15">
      <c r="D28" s="134"/>
      <c r="E28" s="134"/>
    </row>
    <row r="29" spans="4:8" x14ac:dyDescent="0.15">
      <c r="D29" s="10" t="s">
        <v>15</v>
      </c>
      <c r="E29" s="11">
        <v>80000000</v>
      </c>
    </row>
    <row r="30" spans="4:8" x14ac:dyDescent="0.15">
      <c r="D30" s="10" t="s">
        <v>16</v>
      </c>
      <c r="E30" s="11">
        <v>9000000</v>
      </c>
    </row>
    <row r="31" spans="4:8" x14ac:dyDescent="0.15">
      <c r="D31" s="10" t="s">
        <v>17</v>
      </c>
      <c r="E31" s="11">
        <v>6000000</v>
      </c>
    </row>
    <row r="32" spans="4:8" x14ac:dyDescent="0.15">
      <c r="D32" s="18" t="s">
        <v>18</v>
      </c>
      <c r="E32" s="11">
        <v>2000000</v>
      </c>
    </row>
    <row r="33" spans="4:5" x14ac:dyDescent="0.15">
      <c r="D33" s="10" t="s">
        <v>60</v>
      </c>
      <c r="E33" s="11">
        <v>3500000</v>
      </c>
    </row>
    <row r="34" spans="4:5" x14ac:dyDescent="0.15">
      <c r="D34" s="18" t="s">
        <v>19</v>
      </c>
      <c r="E34" s="11">
        <v>500000</v>
      </c>
    </row>
    <row r="35" spans="4:5" x14ac:dyDescent="0.15">
      <c r="D35" s="10" t="s">
        <v>22</v>
      </c>
      <c r="E35" s="11">
        <v>170000</v>
      </c>
    </row>
    <row r="36" spans="4:5" x14ac:dyDescent="0.15">
      <c r="D36" s="10" t="s">
        <v>20</v>
      </c>
      <c r="E36" s="11">
        <v>250000</v>
      </c>
    </row>
    <row r="37" spans="4:5" x14ac:dyDescent="0.15">
      <c r="D37" s="18" t="s">
        <v>23</v>
      </c>
      <c r="E37" s="11">
        <v>2000000</v>
      </c>
    </row>
  </sheetData>
  <mergeCells count="10">
    <mergeCell ref="D27:D28"/>
    <mergeCell ref="E27:E28"/>
    <mergeCell ref="A1:R4"/>
    <mergeCell ref="A5:A6"/>
    <mergeCell ref="B5:B6"/>
    <mergeCell ref="C5:C6"/>
    <mergeCell ref="D5:D6"/>
    <mergeCell ref="E5:P5"/>
    <mergeCell ref="Q5:Q6"/>
    <mergeCell ref="R5:R6"/>
  </mergeCells>
  <pageMargins left="0.51181102362204722" right="0.15748031496062992" top="0.47244094488188981" bottom="0.27559055118110237" header="0.51181102362204722" footer="0.31496062992125984"/>
  <pageSetup scale="75" orientation="landscape" horizontalDpi="4294967293" verticalDpi="4294967293" r:id="rId1"/>
  <headerFooter>
    <oddFooter>&amp;C&amp;"Verdana,Negrita"&amp;8Código: &amp;"Verdana,Normal"BHSEQ-F-008;&amp;"Verdana,Negrita" Revisión:&amp;"Verdana,Normal" 2.0; &amp;"Verdana,Negrita"Fecha:&amp;"Verdana,Normal" 11-02-16;&amp;"Verdana,Negrita" Página &amp;"Verdana,Normal"&amp;P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4"/>
  <sheetViews>
    <sheetView showGridLines="0" topLeftCell="A12" zoomScale="55" zoomScaleNormal="55" workbookViewId="0">
      <pane xSplit="1" topLeftCell="D1" activePane="topRight" state="frozen"/>
      <selection pane="topRight" activeCell="E12" sqref="E1:P1048576"/>
    </sheetView>
  </sheetViews>
  <sheetFormatPr defaultColWidth="11.42578125" defaultRowHeight="11.25" x14ac:dyDescent="0.15"/>
  <cols>
    <col min="1" max="1" width="24.28515625" style="1" customWidth="1"/>
    <col min="2" max="2" width="56.85546875" style="1" hidden="1" customWidth="1"/>
    <col min="3" max="3" width="52.85546875" style="1" hidden="1" customWidth="1"/>
    <col min="4" max="4" width="21.7109375" style="1" customWidth="1"/>
    <col min="5" max="16" width="21.7109375" style="1" hidden="1" customWidth="1"/>
    <col min="17" max="17" width="23.42578125" style="1" customWidth="1"/>
    <col min="18" max="18" width="13" style="1" customWidth="1"/>
    <col min="19" max="19" width="22" style="1" customWidth="1"/>
    <col min="20" max="20" width="11.140625" style="24" customWidth="1"/>
    <col min="21" max="21" width="21.7109375" style="1" customWidth="1"/>
    <col min="22" max="22" width="11.7109375" style="1" bestFit="1" customWidth="1"/>
    <col min="23" max="23" width="24" style="1" customWidth="1"/>
    <col min="24" max="24" width="11.7109375" style="1" bestFit="1" customWidth="1"/>
    <col min="25" max="25" width="20.85546875" style="1" bestFit="1" customWidth="1"/>
    <col min="26" max="26" width="15.140625" style="1" customWidth="1"/>
    <col min="27" max="16384" width="11.42578125" style="1"/>
  </cols>
  <sheetData>
    <row r="1" spans="1:26" ht="17.25" customHeight="1" x14ac:dyDescent="0.15">
      <c r="A1" s="154" t="s">
        <v>21</v>
      </c>
      <c r="B1" s="154"/>
      <c r="C1" s="154"/>
      <c r="D1" s="154"/>
      <c r="E1" s="154"/>
      <c r="F1" s="154"/>
      <c r="G1" s="154"/>
      <c r="H1" s="154"/>
      <c r="I1" s="154"/>
      <c r="J1" s="154"/>
      <c r="K1" s="154"/>
      <c r="L1" s="154"/>
      <c r="M1" s="154"/>
      <c r="N1" s="154"/>
      <c r="O1" s="154"/>
      <c r="P1" s="154"/>
      <c r="Q1" s="154"/>
      <c r="R1" s="154"/>
    </row>
    <row r="2" spans="1:26" ht="17.25" customHeight="1" x14ac:dyDescent="0.15">
      <c r="A2" s="154"/>
      <c r="B2" s="154"/>
      <c r="C2" s="154"/>
      <c r="D2" s="154"/>
      <c r="E2" s="154"/>
      <c r="F2" s="154"/>
      <c r="G2" s="154"/>
      <c r="H2" s="154"/>
      <c r="I2" s="154"/>
      <c r="J2" s="154"/>
      <c r="K2" s="154"/>
      <c r="L2" s="154"/>
      <c r="M2" s="154"/>
      <c r="N2" s="154"/>
      <c r="O2" s="154"/>
      <c r="P2" s="154"/>
      <c r="Q2" s="154"/>
      <c r="R2" s="154"/>
    </row>
    <row r="3" spans="1:26" ht="17.25" customHeight="1" thickBot="1" x14ac:dyDescent="0.2">
      <c r="A3" s="154"/>
      <c r="B3" s="154"/>
      <c r="C3" s="154"/>
      <c r="D3" s="154"/>
      <c r="E3" s="154"/>
      <c r="F3" s="154"/>
      <c r="G3" s="154"/>
      <c r="H3" s="154"/>
      <c r="I3" s="154"/>
      <c r="J3" s="154"/>
      <c r="K3" s="154"/>
      <c r="L3" s="154"/>
      <c r="M3" s="154"/>
      <c r="N3" s="154"/>
      <c r="O3" s="154"/>
      <c r="P3" s="154"/>
      <c r="Q3" s="154"/>
      <c r="R3" s="154"/>
    </row>
    <row r="4" spans="1:26" ht="30" customHeight="1" thickBot="1" x14ac:dyDescent="0.2">
      <c r="A4" s="155"/>
      <c r="B4" s="155"/>
      <c r="C4" s="155"/>
      <c r="D4" s="155"/>
      <c r="E4" s="155"/>
      <c r="F4" s="155"/>
      <c r="G4" s="155"/>
      <c r="H4" s="155"/>
      <c r="I4" s="155"/>
      <c r="J4" s="155"/>
      <c r="K4" s="155"/>
      <c r="L4" s="155"/>
      <c r="M4" s="155"/>
      <c r="N4" s="155"/>
      <c r="O4" s="155"/>
      <c r="P4" s="155"/>
      <c r="Q4" s="155"/>
      <c r="R4" s="155"/>
      <c r="S4" s="156" t="s">
        <v>62</v>
      </c>
      <c r="T4" s="156"/>
      <c r="U4" s="157" t="s">
        <v>63</v>
      </c>
      <c r="V4" s="157"/>
      <c r="W4" s="158" t="s">
        <v>64</v>
      </c>
      <c r="X4" s="158"/>
      <c r="Y4" s="159" t="s">
        <v>65</v>
      </c>
      <c r="Z4" s="159"/>
    </row>
    <row r="5" spans="1:26" s="52" customFormat="1" ht="30.75" customHeight="1" thickBot="1" x14ac:dyDescent="0.3">
      <c r="A5" s="46" t="s">
        <v>0</v>
      </c>
      <c r="B5" s="46" t="s">
        <v>30</v>
      </c>
      <c r="C5" s="46" t="s">
        <v>31</v>
      </c>
      <c r="D5" s="47" t="s">
        <v>78</v>
      </c>
      <c r="E5" s="46" t="s">
        <v>1</v>
      </c>
      <c r="F5" s="46" t="s">
        <v>2</v>
      </c>
      <c r="G5" s="46" t="s">
        <v>3</v>
      </c>
      <c r="H5" s="46" t="s">
        <v>4</v>
      </c>
      <c r="I5" s="46" t="s">
        <v>5</v>
      </c>
      <c r="J5" s="46" t="s">
        <v>6</v>
      </c>
      <c r="K5" s="46" t="s">
        <v>7</v>
      </c>
      <c r="L5" s="46" t="s">
        <v>8</v>
      </c>
      <c r="M5" s="46" t="s">
        <v>9</v>
      </c>
      <c r="N5" s="46" t="s">
        <v>10</v>
      </c>
      <c r="O5" s="46" t="s">
        <v>11</v>
      </c>
      <c r="P5" s="46" t="s">
        <v>12</v>
      </c>
      <c r="Q5" s="47" t="s">
        <v>66</v>
      </c>
      <c r="R5" s="48" t="s">
        <v>14</v>
      </c>
      <c r="S5" s="44" t="s">
        <v>13</v>
      </c>
      <c r="T5" s="45" t="s">
        <v>14</v>
      </c>
      <c r="U5" s="49" t="s">
        <v>13</v>
      </c>
      <c r="V5" s="45" t="s">
        <v>14</v>
      </c>
      <c r="W5" s="50" t="s">
        <v>13</v>
      </c>
      <c r="X5" s="45" t="s">
        <v>14</v>
      </c>
      <c r="Y5" s="51" t="s">
        <v>13</v>
      </c>
      <c r="Z5" s="45" t="s">
        <v>14</v>
      </c>
    </row>
    <row r="6" spans="1:26" s="3" customFormat="1" ht="54.75" customHeight="1" x14ac:dyDescent="0.25">
      <c r="A6" s="30" t="s">
        <v>15</v>
      </c>
      <c r="B6" s="31" t="s">
        <v>32</v>
      </c>
      <c r="C6" s="31" t="s">
        <v>33</v>
      </c>
      <c r="D6" s="25">
        <v>75000000</v>
      </c>
      <c r="E6" s="25">
        <v>7000000</v>
      </c>
      <c r="F6" s="43">
        <f>7000000+4608000</f>
        <v>11608000</v>
      </c>
      <c r="G6" s="25">
        <v>7000000</v>
      </c>
      <c r="H6" s="25">
        <v>4000000</v>
      </c>
      <c r="I6" s="25">
        <v>4000000</v>
      </c>
      <c r="J6" s="25">
        <v>6000000</v>
      </c>
      <c r="K6" s="25">
        <f>4000000+6440000</f>
        <v>10440000</v>
      </c>
      <c r="L6" s="25">
        <v>4000000</v>
      </c>
      <c r="M6" s="25">
        <v>4000000</v>
      </c>
      <c r="N6" s="25">
        <v>4000000</v>
      </c>
      <c r="O6" s="25">
        <v>4000000</v>
      </c>
      <c r="P6" s="25">
        <v>6000000</v>
      </c>
      <c r="Q6" s="25">
        <f t="shared" ref="Q6:Q22" si="0">SUM(E6:P6)</f>
        <v>72048000</v>
      </c>
      <c r="R6" s="26">
        <f t="shared" ref="R6:R23" si="1">+Q6/D6*100</f>
        <v>96.064000000000007</v>
      </c>
      <c r="S6" s="53">
        <f t="shared" ref="S6:S22" si="2">SUM(E6:G6)</f>
        <v>25608000</v>
      </c>
      <c r="T6" s="54">
        <f t="shared" ref="T6:T22" si="3">(S6/D6)</f>
        <v>0.34144000000000002</v>
      </c>
      <c r="U6" s="55">
        <f t="shared" ref="U6:U22" si="4">SUM(H6:J6)</f>
        <v>14000000</v>
      </c>
      <c r="V6" s="54">
        <f t="shared" ref="V6:V22" si="5">(S6+U6)/D6</f>
        <v>0.52810666666666661</v>
      </c>
      <c r="W6" s="56">
        <f t="shared" ref="W6:W22" si="6">SUM(K6:M6)</f>
        <v>18440000</v>
      </c>
      <c r="X6" s="57">
        <f t="shared" ref="X6:X22" si="7">(S6+U6+W6)/D6</f>
        <v>0.77397333333333329</v>
      </c>
      <c r="Y6" s="58">
        <f t="shared" ref="Y6:Y22" si="8">SUM(N6:P6)</f>
        <v>14000000</v>
      </c>
      <c r="Z6" s="57">
        <f t="shared" ref="Z6:Z22" si="9">(S6+U6+W6+Y6)/D6</f>
        <v>0.96064000000000005</v>
      </c>
    </row>
    <row r="7" spans="1:26" s="3" customFormat="1" ht="70.5" customHeight="1" x14ac:dyDescent="0.25">
      <c r="A7" s="30" t="s">
        <v>70</v>
      </c>
      <c r="B7" s="32" t="s">
        <v>34</v>
      </c>
      <c r="C7" s="31" t="s">
        <v>35</v>
      </c>
      <c r="D7" s="25">
        <v>9000000</v>
      </c>
      <c r="E7" s="25">
        <v>0</v>
      </c>
      <c r="F7" s="43">
        <f>2400000*1.16</f>
        <v>2784000</v>
      </c>
      <c r="G7" s="25"/>
      <c r="H7" s="25">
        <v>0</v>
      </c>
      <c r="I7" s="25">
        <f>3600000*1.16</f>
        <v>4175999.9999999995</v>
      </c>
      <c r="J7" s="25">
        <v>0</v>
      </c>
      <c r="K7" s="25">
        <v>0</v>
      </c>
      <c r="L7" s="25"/>
      <c r="M7" s="25">
        <v>0</v>
      </c>
      <c r="N7" s="25">
        <v>1665510</v>
      </c>
      <c r="O7" s="25">
        <v>0</v>
      </c>
      <c r="P7" s="25">
        <v>0</v>
      </c>
      <c r="Q7" s="25">
        <f t="shared" si="0"/>
        <v>8625510</v>
      </c>
      <c r="R7" s="26">
        <f t="shared" si="1"/>
        <v>95.838999999999999</v>
      </c>
      <c r="S7" s="59">
        <f t="shared" si="2"/>
        <v>2784000</v>
      </c>
      <c r="T7" s="60">
        <f t="shared" si="3"/>
        <v>0.30933333333333335</v>
      </c>
      <c r="U7" s="61">
        <f t="shared" si="4"/>
        <v>4175999.9999999995</v>
      </c>
      <c r="V7" s="60">
        <f t="shared" si="5"/>
        <v>0.77333333333333332</v>
      </c>
      <c r="W7" s="62">
        <f t="shared" si="6"/>
        <v>0</v>
      </c>
      <c r="X7" s="63">
        <f t="shared" si="7"/>
        <v>0.77333333333333332</v>
      </c>
      <c r="Y7" s="64">
        <f t="shared" si="8"/>
        <v>1665510</v>
      </c>
      <c r="Z7" s="63">
        <f t="shared" si="9"/>
        <v>0.95838999999999996</v>
      </c>
    </row>
    <row r="8" spans="1:26" s="3" customFormat="1" ht="79.5" customHeight="1" x14ac:dyDescent="0.25">
      <c r="A8" s="30" t="s">
        <v>71</v>
      </c>
      <c r="B8" s="32" t="s">
        <v>72</v>
      </c>
      <c r="C8" s="31" t="s">
        <v>75</v>
      </c>
      <c r="D8" s="25">
        <v>1900000</v>
      </c>
      <c r="E8" s="42"/>
      <c r="F8" s="42"/>
      <c r="G8" s="42"/>
      <c r="H8" s="42"/>
      <c r="I8" s="42"/>
      <c r="J8" s="42"/>
      <c r="K8" s="42"/>
      <c r="L8" s="25">
        <v>1765000</v>
      </c>
      <c r="M8" s="42"/>
      <c r="N8" s="42"/>
      <c r="O8" s="42"/>
      <c r="P8" s="41"/>
      <c r="Q8" s="25">
        <f t="shared" si="0"/>
        <v>1765000</v>
      </c>
      <c r="R8" s="26">
        <f t="shared" si="1"/>
        <v>92.89473684210526</v>
      </c>
      <c r="S8" s="59">
        <f t="shared" si="2"/>
        <v>0</v>
      </c>
      <c r="T8" s="60">
        <f t="shared" si="3"/>
        <v>0</v>
      </c>
      <c r="U8" s="61">
        <f t="shared" si="4"/>
        <v>0</v>
      </c>
      <c r="V8" s="60">
        <f t="shared" si="5"/>
        <v>0</v>
      </c>
      <c r="W8" s="62">
        <f t="shared" si="6"/>
        <v>1765000</v>
      </c>
      <c r="X8" s="63">
        <f t="shared" si="7"/>
        <v>0.92894736842105263</v>
      </c>
      <c r="Y8" s="64">
        <f t="shared" si="8"/>
        <v>0</v>
      </c>
      <c r="Z8" s="63">
        <f t="shared" si="9"/>
        <v>0.92894736842105263</v>
      </c>
    </row>
    <row r="9" spans="1:26" s="3" customFormat="1" ht="74.25" customHeight="1" x14ac:dyDescent="0.25">
      <c r="A9" s="30" t="s">
        <v>17</v>
      </c>
      <c r="B9" s="31" t="s">
        <v>36</v>
      </c>
      <c r="C9" s="31" t="s">
        <v>37</v>
      </c>
      <c r="D9" s="25">
        <v>6000000</v>
      </c>
      <c r="E9" s="25">
        <v>0</v>
      </c>
      <c r="F9" s="43">
        <v>0</v>
      </c>
      <c r="G9" s="25">
        <v>0</v>
      </c>
      <c r="H9" s="25">
        <v>590000</v>
      </c>
      <c r="I9" s="25">
        <f>4200000*1.16+46000</f>
        <v>4918000</v>
      </c>
      <c r="J9" s="25">
        <v>0</v>
      </c>
      <c r="K9" s="25">
        <v>0</v>
      </c>
      <c r="L9" s="25">
        <v>0</v>
      </c>
      <c r="M9" s="25">
        <v>0</v>
      </c>
      <c r="N9" s="25">
        <v>0</v>
      </c>
      <c r="O9" s="25">
        <v>0</v>
      </c>
      <c r="P9" s="25">
        <v>0</v>
      </c>
      <c r="Q9" s="25">
        <f t="shared" si="0"/>
        <v>5508000</v>
      </c>
      <c r="R9" s="26">
        <f t="shared" si="1"/>
        <v>91.8</v>
      </c>
      <c r="S9" s="59">
        <f t="shared" si="2"/>
        <v>0</v>
      </c>
      <c r="T9" s="60">
        <f t="shared" si="3"/>
        <v>0</v>
      </c>
      <c r="U9" s="61">
        <f t="shared" si="4"/>
        <v>5508000</v>
      </c>
      <c r="V9" s="60">
        <f t="shared" si="5"/>
        <v>0.91800000000000004</v>
      </c>
      <c r="W9" s="62">
        <f t="shared" si="6"/>
        <v>0</v>
      </c>
      <c r="X9" s="63">
        <f t="shared" si="7"/>
        <v>0.91800000000000004</v>
      </c>
      <c r="Y9" s="64">
        <f t="shared" si="8"/>
        <v>0</v>
      </c>
      <c r="Z9" s="63">
        <f t="shared" si="9"/>
        <v>0.91800000000000004</v>
      </c>
    </row>
    <row r="10" spans="1:26" s="3" customFormat="1" ht="72" customHeight="1" x14ac:dyDescent="0.25">
      <c r="A10" s="30" t="s">
        <v>69</v>
      </c>
      <c r="B10" s="30" t="s">
        <v>74</v>
      </c>
      <c r="C10" s="36" t="s">
        <v>33</v>
      </c>
      <c r="D10" s="41">
        <f>650000*12</f>
        <v>7800000</v>
      </c>
      <c r="E10" s="41">
        <v>650000</v>
      </c>
      <c r="F10" s="41">
        <v>650000</v>
      </c>
      <c r="G10" s="41">
        <v>650000</v>
      </c>
      <c r="H10" s="41">
        <v>650000</v>
      </c>
      <c r="I10" s="41">
        <v>650000</v>
      </c>
      <c r="J10" s="41">
        <v>650000</v>
      </c>
      <c r="K10" s="41">
        <v>650000</v>
      </c>
      <c r="L10" s="41">
        <v>650000</v>
      </c>
      <c r="M10" s="41">
        <v>650000</v>
      </c>
      <c r="N10" s="41">
        <v>650000</v>
      </c>
      <c r="O10" s="41">
        <v>650000</v>
      </c>
      <c r="P10" s="41">
        <v>650000</v>
      </c>
      <c r="Q10" s="25">
        <f t="shared" si="0"/>
        <v>7800000</v>
      </c>
      <c r="R10" s="26">
        <f t="shared" si="1"/>
        <v>100</v>
      </c>
      <c r="S10" s="59">
        <f t="shared" si="2"/>
        <v>1950000</v>
      </c>
      <c r="T10" s="60">
        <f t="shared" si="3"/>
        <v>0.25</v>
      </c>
      <c r="U10" s="61">
        <f t="shared" si="4"/>
        <v>1950000</v>
      </c>
      <c r="V10" s="60">
        <f t="shared" si="5"/>
        <v>0.5</v>
      </c>
      <c r="W10" s="62">
        <f t="shared" si="6"/>
        <v>1950000</v>
      </c>
      <c r="X10" s="63">
        <f t="shared" si="7"/>
        <v>0.75</v>
      </c>
      <c r="Y10" s="64">
        <f t="shared" si="8"/>
        <v>1950000</v>
      </c>
      <c r="Z10" s="63">
        <f t="shared" si="9"/>
        <v>1</v>
      </c>
    </row>
    <row r="11" spans="1:26" s="3" customFormat="1" ht="118.5" customHeight="1" x14ac:dyDescent="0.25">
      <c r="A11" s="30" t="s">
        <v>18</v>
      </c>
      <c r="B11" s="34" t="s">
        <v>38</v>
      </c>
      <c r="C11" s="31" t="s">
        <v>39</v>
      </c>
      <c r="D11" s="25">
        <v>3500000</v>
      </c>
      <c r="E11" s="25">
        <v>202460</v>
      </c>
      <c r="F11" s="43">
        <f>406000+313760</f>
        <v>719760</v>
      </c>
      <c r="G11" s="25">
        <v>0</v>
      </c>
      <c r="H11" s="25">
        <v>101600</v>
      </c>
      <c r="I11" s="25">
        <v>0</v>
      </c>
      <c r="J11" s="25">
        <v>315500</v>
      </c>
      <c r="K11" s="25">
        <v>0</v>
      </c>
      <c r="L11" s="25">
        <f>321250*4</f>
        <v>1285000</v>
      </c>
      <c r="M11" s="25">
        <v>0</v>
      </c>
      <c r="N11" s="25">
        <v>0</v>
      </c>
      <c r="O11" s="25">
        <v>0</v>
      </c>
      <c r="P11" s="25">
        <f>321250*2</f>
        <v>642500</v>
      </c>
      <c r="Q11" s="25">
        <f t="shared" si="0"/>
        <v>3266820</v>
      </c>
      <c r="R11" s="26">
        <f t="shared" si="1"/>
        <v>93.337714285714284</v>
      </c>
      <c r="S11" s="59">
        <f t="shared" si="2"/>
        <v>922220</v>
      </c>
      <c r="T11" s="60">
        <f t="shared" si="3"/>
        <v>0.2634914285714286</v>
      </c>
      <c r="U11" s="61">
        <f t="shared" si="4"/>
        <v>417100</v>
      </c>
      <c r="V11" s="60">
        <f t="shared" si="5"/>
        <v>0.38266285714285714</v>
      </c>
      <c r="W11" s="62">
        <f t="shared" si="6"/>
        <v>1285000</v>
      </c>
      <c r="X11" s="63">
        <f t="shared" si="7"/>
        <v>0.7498057142857143</v>
      </c>
      <c r="Y11" s="64">
        <f t="shared" si="8"/>
        <v>642500</v>
      </c>
      <c r="Z11" s="63">
        <f t="shared" si="9"/>
        <v>0.93337714285714291</v>
      </c>
    </row>
    <row r="12" spans="1:26" s="3" customFormat="1" ht="59.25" customHeight="1" x14ac:dyDescent="0.25">
      <c r="A12" s="30" t="s">
        <v>27</v>
      </c>
      <c r="B12" s="31" t="s">
        <v>40</v>
      </c>
      <c r="C12" s="31" t="s">
        <v>53</v>
      </c>
      <c r="D12" s="25">
        <v>4000000</v>
      </c>
      <c r="E12" s="25">
        <f>609050+64399+15800+160000+5400</f>
        <v>854649</v>
      </c>
      <c r="F12" s="43">
        <v>0</v>
      </c>
      <c r="G12" s="25">
        <v>0</v>
      </c>
      <c r="H12" s="25">
        <v>0</v>
      </c>
      <c r="I12" s="25">
        <v>189000</v>
      </c>
      <c r="J12" s="25">
        <f>34482+1081416</f>
        <v>1115898</v>
      </c>
      <c r="K12" s="25">
        <v>0</v>
      </c>
      <c r="L12" s="25">
        <f>109914+60000</f>
        <v>169914</v>
      </c>
      <c r="M12" s="25">
        <v>750000</v>
      </c>
      <c r="N12" s="25">
        <v>140000</v>
      </c>
      <c r="O12" s="25">
        <v>0</v>
      </c>
      <c r="P12" s="25">
        <v>0</v>
      </c>
      <c r="Q12" s="25">
        <f t="shared" si="0"/>
        <v>3219461</v>
      </c>
      <c r="R12" s="26">
        <f t="shared" si="1"/>
        <v>80.486525</v>
      </c>
      <c r="S12" s="59">
        <f t="shared" si="2"/>
        <v>854649</v>
      </c>
      <c r="T12" s="60">
        <f t="shared" si="3"/>
        <v>0.21366225</v>
      </c>
      <c r="U12" s="61">
        <f t="shared" si="4"/>
        <v>1304898</v>
      </c>
      <c r="V12" s="60">
        <f t="shared" si="5"/>
        <v>0.53988674999999997</v>
      </c>
      <c r="W12" s="62">
        <f t="shared" si="6"/>
        <v>919914</v>
      </c>
      <c r="X12" s="63">
        <f t="shared" si="7"/>
        <v>0.76986524999999995</v>
      </c>
      <c r="Y12" s="64">
        <f t="shared" si="8"/>
        <v>140000</v>
      </c>
      <c r="Z12" s="63">
        <f t="shared" si="9"/>
        <v>0.80486524999999998</v>
      </c>
    </row>
    <row r="13" spans="1:26" s="3" customFormat="1" ht="99.75" customHeight="1" x14ac:dyDescent="0.25">
      <c r="A13" s="30" t="s">
        <v>19</v>
      </c>
      <c r="B13" s="34" t="s">
        <v>41</v>
      </c>
      <c r="C13" s="31" t="s">
        <v>42</v>
      </c>
      <c r="D13" s="25">
        <v>500000</v>
      </c>
      <c r="E13" s="25">
        <v>0</v>
      </c>
      <c r="F13" s="43">
        <f>43000+10000</f>
        <v>53000</v>
      </c>
      <c r="G13" s="25">
        <f>10000+10000</f>
        <v>20000</v>
      </c>
      <c r="H13" s="25">
        <v>70000</v>
      </c>
      <c r="I13" s="25">
        <v>155400</v>
      </c>
      <c r="J13" s="25">
        <v>15000</v>
      </c>
      <c r="K13" s="25">
        <v>0</v>
      </c>
      <c r="L13" s="25">
        <v>0</v>
      </c>
      <c r="M13" s="25">
        <v>0</v>
      </c>
      <c r="N13" s="25">
        <v>0</v>
      </c>
      <c r="O13" s="25">
        <v>0</v>
      </c>
      <c r="P13" s="25">
        <v>48000</v>
      </c>
      <c r="Q13" s="25">
        <f t="shared" si="0"/>
        <v>361400</v>
      </c>
      <c r="R13" s="26">
        <f t="shared" si="1"/>
        <v>72.28</v>
      </c>
      <c r="S13" s="59">
        <f t="shared" si="2"/>
        <v>73000</v>
      </c>
      <c r="T13" s="60">
        <f t="shared" si="3"/>
        <v>0.14599999999999999</v>
      </c>
      <c r="U13" s="61">
        <f t="shared" si="4"/>
        <v>240400</v>
      </c>
      <c r="V13" s="60">
        <f t="shared" si="5"/>
        <v>0.62680000000000002</v>
      </c>
      <c r="W13" s="62">
        <f t="shared" si="6"/>
        <v>0</v>
      </c>
      <c r="X13" s="63">
        <f t="shared" si="7"/>
        <v>0.62680000000000002</v>
      </c>
      <c r="Y13" s="64">
        <f t="shared" si="8"/>
        <v>48000</v>
      </c>
      <c r="Z13" s="63">
        <f t="shared" si="9"/>
        <v>0.7228</v>
      </c>
    </row>
    <row r="14" spans="1:26" s="3" customFormat="1" ht="102" customHeight="1" x14ac:dyDescent="0.25">
      <c r="A14" s="30" t="s">
        <v>22</v>
      </c>
      <c r="B14" s="34" t="s">
        <v>43</v>
      </c>
      <c r="C14" s="31" t="s">
        <v>44</v>
      </c>
      <c r="D14" s="25">
        <v>300000</v>
      </c>
      <c r="E14" s="25">
        <v>291897</v>
      </c>
      <c r="F14" s="43">
        <v>0</v>
      </c>
      <c r="G14" s="25">
        <v>0</v>
      </c>
      <c r="H14" s="25">
        <v>0</v>
      </c>
      <c r="I14" s="25">
        <v>0</v>
      </c>
      <c r="J14" s="25">
        <v>0</v>
      </c>
      <c r="K14" s="25">
        <v>0</v>
      </c>
      <c r="L14" s="25">
        <v>0</v>
      </c>
      <c r="M14" s="25">
        <v>0</v>
      </c>
      <c r="N14" s="25">
        <v>0</v>
      </c>
      <c r="O14" s="25">
        <v>0</v>
      </c>
      <c r="P14" s="25">
        <v>0</v>
      </c>
      <c r="Q14" s="25">
        <f>SUM(E14:P14)</f>
        <v>291897</v>
      </c>
      <c r="R14" s="40">
        <f t="shared" si="1"/>
        <v>97.299000000000007</v>
      </c>
      <c r="S14" s="65">
        <f t="shared" si="2"/>
        <v>291897</v>
      </c>
      <c r="T14" s="60">
        <f t="shared" si="3"/>
        <v>0.97299000000000002</v>
      </c>
      <c r="U14" s="66">
        <f t="shared" si="4"/>
        <v>0</v>
      </c>
      <c r="V14" s="60">
        <f t="shared" si="5"/>
        <v>0.97299000000000002</v>
      </c>
      <c r="W14" s="67">
        <f t="shared" si="6"/>
        <v>0</v>
      </c>
      <c r="X14" s="60">
        <f t="shared" si="7"/>
        <v>0.97299000000000002</v>
      </c>
      <c r="Y14" s="68">
        <f t="shared" si="8"/>
        <v>0</v>
      </c>
      <c r="Z14" s="60">
        <f t="shared" si="9"/>
        <v>0.97299000000000002</v>
      </c>
    </row>
    <row r="15" spans="1:26" s="3" customFormat="1" ht="33.75" customHeight="1" x14ac:dyDescent="0.25">
      <c r="A15" s="30" t="s">
        <v>20</v>
      </c>
      <c r="B15" s="31" t="s">
        <v>45</v>
      </c>
      <c r="C15" s="31" t="s">
        <v>46</v>
      </c>
      <c r="D15" s="25">
        <v>400000</v>
      </c>
      <c r="E15" s="25">
        <v>381897</v>
      </c>
      <c r="F15" s="43">
        <v>0</v>
      </c>
      <c r="G15" s="25">
        <v>0</v>
      </c>
      <c r="H15" s="25">
        <v>0</v>
      </c>
      <c r="I15" s="25">
        <v>0</v>
      </c>
      <c r="J15" s="25">
        <v>13900</v>
      </c>
      <c r="K15" s="25">
        <v>0</v>
      </c>
      <c r="L15" s="25">
        <v>0</v>
      </c>
      <c r="M15" s="25">
        <v>0</v>
      </c>
      <c r="N15" s="25">
        <v>0</v>
      </c>
      <c r="O15" s="25">
        <v>0</v>
      </c>
      <c r="P15" s="25">
        <v>0</v>
      </c>
      <c r="Q15" s="25">
        <f t="shared" si="0"/>
        <v>395797</v>
      </c>
      <c r="R15" s="26">
        <f t="shared" si="1"/>
        <v>98.949250000000006</v>
      </c>
      <c r="S15" s="59">
        <f t="shared" si="2"/>
        <v>381897</v>
      </c>
      <c r="T15" s="60">
        <f t="shared" si="3"/>
        <v>0.95474250000000005</v>
      </c>
      <c r="U15" s="61">
        <f t="shared" si="4"/>
        <v>13900</v>
      </c>
      <c r="V15" s="60">
        <f t="shared" si="5"/>
        <v>0.9894925</v>
      </c>
      <c r="W15" s="62">
        <f t="shared" si="6"/>
        <v>0</v>
      </c>
      <c r="X15" s="63">
        <f t="shared" si="7"/>
        <v>0.9894925</v>
      </c>
      <c r="Y15" s="64">
        <f t="shared" si="8"/>
        <v>0</v>
      </c>
      <c r="Z15" s="63">
        <f t="shared" si="9"/>
        <v>0.9894925</v>
      </c>
    </row>
    <row r="16" spans="1:26" s="3" customFormat="1" ht="40.5" customHeight="1" x14ac:dyDescent="0.25">
      <c r="A16" s="30" t="s">
        <v>23</v>
      </c>
      <c r="B16" s="31" t="s">
        <v>47</v>
      </c>
      <c r="C16" s="31" t="s">
        <v>42</v>
      </c>
      <c r="D16" s="25">
        <v>1000000</v>
      </c>
      <c r="E16" s="25">
        <v>0</v>
      </c>
      <c r="F16" s="43">
        <v>0</v>
      </c>
      <c r="G16" s="25">
        <v>0</v>
      </c>
      <c r="H16" s="25">
        <v>0</v>
      </c>
      <c r="I16" s="25">
        <f>254250</f>
        <v>254250</v>
      </c>
      <c r="J16" s="25">
        <f>330000+416381</f>
        <v>746381</v>
      </c>
      <c r="K16" s="25">
        <v>0</v>
      </c>
      <c r="L16" s="25">
        <v>0</v>
      </c>
      <c r="M16" s="25">
        <v>0</v>
      </c>
      <c r="N16" s="25">
        <v>0</v>
      </c>
      <c r="O16" s="25">
        <v>0</v>
      </c>
      <c r="P16" s="25">
        <v>0</v>
      </c>
      <c r="Q16" s="25">
        <f t="shared" si="0"/>
        <v>1000631</v>
      </c>
      <c r="R16" s="26">
        <f t="shared" si="1"/>
        <v>100.06310000000001</v>
      </c>
      <c r="S16" s="59">
        <f t="shared" si="2"/>
        <v>0</v>
      </c>
      <c r="T16" s="60">
        <f t="shared" si="3"/>
        <v>0</v>
      </c>
      <c r="U16" s="61">
        <f t="shared" si="4"/>
        <v>1000631</v>
      </c>
      <c r="V16" s="60">
        <f t="shared" si="5"/>
        <v>1.000631</v>
      </c>
      <c r="W16" s="62">
        <f t="shared" si="6"/>
        <v>0</v>
      </c>
      <c r="X16" s="63">
        <f t="shared" si="7"/>
        <v>1.000631</v>
      </c>
      <c r="Y16" s="64">
        <f t="shared" si="8"/>
        <v>0</v>
      </c>
      <c r="Z16" s="63">
        <f t="shared" si="9"/>
        <v>1.000631</v>
      </c>
    </row>
    <row r="17" spans="1:26" s="3" customFormat="1" ht="97.5" customHeight="1" x14ac:dyDescent="0.25">
      <c r="A17" s="30" t="s">
        <v>26</v>
      </c>
      <c r="B17" s="31" t="s">
        <v>51</v>
      </c>
      <c r="C17" s="35" t="s">
        <v>52</v>
      </c>
      <c r="D17" s="25">
        <v>4200000</v>
      </c>
      <c r="E17" s="25">
        <v>482000</v>
      </c>
      <c r="F17" s="43">
        <v>0</v>
      </c>
      <c r="G17" s="25">
        <v>0</v>
      </c>
      <c r="H17" s="25">
        <v>0</v>
      </c>
      <c r="I17" s="25">
        <v>0</v>
      </c>
      <c r="J17" s="25"/>
      <c r="K17" s="25">
        <v>0</v>
      </c>
      <c r="L17" s="25">
        <v>1014173</v>
      </c>
      <c r="M17" s="25">
        <v>0</v>
      </c>
      <c r="N17" s="25">
        <v>0</v>
      </c>
      <c r="O17" s="25">
        <v>0</v>
      </c>
      <c r="P17" s="25">
        <v>2569000</v>
      </c>
      <c r="Q17" s="25">
        <f t="shared" si="0"/>
        <v>4065173</v>
      </c>
      <c r="R17" s="40">
        <f t="shared" si="1"/>
        <v>96.789833333333334</v>
      </c>
      <c r="S17" s="65">
        <f t="shared" si="2"/>
        <v>482000</v>
      </c>
      <c r="T17" s="60">
        <f t="shared" si="3"/>
        <v>0.11476190476190476</v>
      </c>
      <c r="U17" s="66">
        <f t="shared" si="4"/>
        <v>0</v>
      </c>
      <c r="V17" s="60">
        <f t="shared" si="5"/>
        <v>0.11476190476190476</v>
      </c>
      <c r="W17" s="67">
        <f t="shared" si="6"/>
        <v>1014173</v>
      </c>
      <c r="X17" s="60">
        <f t="shared" si="7"/>
        <v>0.35623166666666667</v>
      </c>
      <c r="Y17" s="68">
        <f t="shared" si="8"/>
        <v>2569000</v>
      </c>
      <c r="Z17" s="60">
        <f t="shared" si="9"/>
        <v>0.96789833333333331</v>
      </c>
    </row>
    <row r="18" spans="1:26" s="3" customFormat="1" ht="50.25" customHeight="1" x14ac:dyDescent="0.25">
      <c r="A18" s="30" t="s">
        <v>28</v>
      </c>
      <c r="B18" s="33" t="s">
        <v>48</v>
      </c>
      <c r="C18" s="36" t="s">
        <v>49</v>
      </c>
      <c r="D18" s="25">
        <v>4500000</v>
      </c>
      <c r="E18" s="25">
        <v>0</v>
      </c>
      <c r="F18" s="43">
        <v>0</v>
      </c>
      <c r="G18" s="25">
        <v>0</v>
      </c>
      <c r="H18" s="25">
        <v>0</v>
      </c>
      <c r="I18" s="25">
        <v>0</v>
      </c>
      <c r="J18" s="25">
        <v>0</v>
      </c>
      <c r="K18" s="25">
        <v>0</v>
      </c>
      <c r="L18" s="25">
        <v>0</v>
      </c>
      <c r="M18" s="25">
        <v>0</v>
      </c>
      <c r="N18" s="25">
        <v>4200000</v>
      </c>
      <c r="O18" s="25">
        <v>0</v>
      </c>
      <c r="P18" s="25">
        <v>0</v>
      </c>
      <c r="Q18" s="25">
        <f t="shared" si="0"/>
        <v>4200000</v>
      </c>
      <c r="R18" s="26">
        <f t="shared" si="1"/>
        <v>93.333333333333329</v>
      </c>
      <c r="S18" s="59">
        <f t="shared" si="2"/>
        <v>0</v>
      </c>
      <c r="T18" s="60">
        <f t="shared" si="3"/>
        <v>0</v>
      </c>
      <c r="U18" s="61">
        <f t="shared" si="4"/>
        <v>0</v>
      </c>
      <c r="V18" s="60">
        <f t="shared" si="5"/>
        <v>0</v>
      </c>
      <c r="W18" s="62">
        <f t="shared" si="6"/>
        <v>0</v>
      </c>
      <c r="X18" s="63">
        <f t="shared" si="7"/>
        <v>0</v>
      </c>
      <c r="Y18" s="64">
        <f t="shared" si="8"/>
        <v>4200000</v>
      </c>
      <c r="Z18" s="60">
        <f t="shared" si="9"/>
        <v>0.93333333333333335</v>
      </c>
    </row>
    <row r="19" spans="1:26" s="3" customFormat="1" ht="54.75" customHeight="1" x14ac:dyDescent="0.25">
      <c r="A19" s="30" t="s">
        <v>24</v>
      </c>
      <c r="B19" s="33" t="s">
        <v>50</v>
      </c>
      <c r="C19" s="36" t="s">
        <v>56</v>
      </c>
      <c r="D19" s="25">
        <v>150000</v>
      </c>
      <c r="E19" s="25">
        <v>0</v>
      </c>
      <c r="F19" s="43">
        <v>0</v>
      </c>
      <c r="G19" s="25">
        <v>100000</v>
      </c>
      <c r="H19" s="25">
        <v>0</v>
      </c>
      <c r="I19" s="25">
        <v>0</v>
      </c>
      <c r="J19" s="25">
        <v>0</v>
      </c>
      <c r="K19" s="25">
        <v>0</v>
      </c>
      <c r="L19" s="25">
        <v>0</v>
      </c>
      <c r="M19" s="25">
        <v>0</v>
      </c>
      <c r="N19" s="25">
        <v>0</v>
      </c>
      <c r="O19" s="25">
        <v>0</v>
      </c>
      <c r="P19" s="25">
        <v>0</v>
      </c>
      <c r="Q19" s="25">
        <f t="shared" si="0"/>
        <v>100000</v>
      </c>
      <c r="R19" s="26">
        <f t="shared" si="1"/>
        <v>66.666666666666657</v>
      </c>
      <c r="S19" s="59">
        <f t="shared" si="2"/>
        <v>100000</v>
      </c>
      <c r="T19" s="60">
        <f t="shared" si="3"/>
        <v>0.66666666666666663</v>
      </c>
      <c r="U19" s="61">
        <f t="shared" si="4"/>
        <v>0</v>
      </c>
      <c r="V19" s="60">
        <f t="shared" si="5"/>
        <v>0.66666666666666663</v>
      </c>
      <c r="W19" s="62">
        <f t="shared" si="6"/>
        <v>0</v>
      </c>
      <c r="X19" s="63">
        <f t="shared" si="7"/>
        <v>0.66666666666666663</v>
      </c>
      <c r="Y19" s="64">
        <f t="shared" si="8"/>
        <v>0</v>
      </c>
      <c r="Z19" s="63">
        <f t="shared" si="9"/>
        <v>0.66666666666666663</v>
      </c>
    </row>
    <row r="20" spans="1:26" s="3" customFormat="1" ht="54.75" customHeight="1" x14ac:dyDescent="0.25">
      <c r="A20" s="30" t="s">
        <v>29</v>
      </c>
      <c r="B20" s="36" t="s">
        <v>54</v>
      </c>
      <c r="C20" s="36" t="s">
        <v>55</v>
      </c>
      <c r="D20" s="25">
        <v>100000</v>
      </c>
      <c r="E20" s="25">
        <f>20100+15400</f>
        <v>35500</v>
      </c>
      <c r="F20" s="43">
        <v>0</v>
      </c>
      <c r="G20" s="25">
        <v>0</v>
      </c>
      <c r="H20" s="25">
        <v>11000</v>
      </c>
      <c r="I20" s="25">
        <v>0</v>
      </c>
      <c r="J20" s="25">
        <v>40000</v>
      </c>
      <c r="K20" s="25">
        <v>0</v>
      </c>
      <c r="L20" s="25">
        <v>0</v>
      </c>
      <c r="M20" s="25">
        <v>0</v>
      </c>
      <c r="N20" s="25">
        <v>0</v>
      </c>
      <c r="O20" s="25"/>
      <c r="P20" s="25">
        <v>0</v>
      </c>
      <c r="Q20" s="25">
        <f t="shared" si="0"/>
        <v>86500</v>
      </c>
      <c r="R20" s="26">
        <f t="shared" si="1"/>
        <v>86.5</v>
      </c>
      <c r="S20" s="69">
        <f t="shared" si="2"/>
        <v>35500</v>
      </c>
      <c r="T20" s="70">
        <f t="shared" si="3"/>
        <v>0.35499999999999998</v>
      </c>
      <c r="U20" s="61">
        <f t="shared" si="4"/>
        <v>51000</v>
      </c>
      <c r="V20" s="70">
        <f t="shared" si="5"/>
        <v>0.86499999999999999</v>
      </c>
      <c r="W20" s="62">
        <f t="shared" si="6"/>
        <v>0</v>
      </c>
      <c r="X20" s="63">
        <f t="shared" si="7"/>
        <v>0.86499999999999999</v>
      </c>
      <c r="Y20" s="64">
        <f t="shared" si="8"/>
        <v>0</v>
      </c>
      <c r="Z20" s="63">
        <f t="shared" si="9"/>
        <v>0.86499999999999999</v>
      </c>
    </row>
    <row r="21" spans="1:26" s="3" customFormat="1" ht="54.75" customHeight="1" x14ac:dyDescent="0.25">
      <c r="A21" s="30" t="s">
        <v>76</v>
      </c>
      <c r="B21" s="30" t="s">
        <v>77</v>
      </c>
      <c r="C21" s="36"/>
      <c r="D21" s="25">
        <v>3500000</v>
      </c>
      <c r="E21" s="25"/>
      <c r="F21" s="43"/>
      <c r="G21" s="25"/>
      <c r="H21" s="25">
        <v>300000</v>
      </c>
      <c r="I21" s="25"/>
      <c r="J21" s="25"/>
      <c r="K21" s="25"/>
      <c r="L21" s="25"/>
      <c r="M21" s="25"/>
      <c r="N21" s="25">
        <v>300000</v>
      </c>
      <c r="O21" s="25"/>
      <c r="P21" s="25">
        <f>2300000+350000</f>
        <v>2650000</v>
      </c>
      <c r="Q21" s="25">
        <f t="shared" si="0"/>
        <v>3250000</v>
      </c>
      <c r="R21" s="26">
        <f t="shared" si="1"/>
        <v>92.857142857142861</v>
      </c>
      <c r="S21" s="69">
        <f t="shared" si="2"/>
        <v>0</v>
      </c>
      <c r="T21" s="70">
        <f t="shared" si="3"/>
        <v>0</v>
      </c>
      <c r="U21" s="61">
        <f t="shared" si="4"/>
        <v>300000</v>
      </c>
      <c r="V21" s="70">
        <f t="shared" si="5"/>
        <v>8.5714285714285715E-2</v>
      </c>
      <c r="W21" s="62">
        <f t="shared" si="6"/>
        <v>0</v>
      </c>
      <c r="X21" s="63">
        <f t="shared" si="7"/>
        <v>8.5714285714285715E-2</v>
      </c>
      <c r="Y21" s="64">
        <f t="shared" si="8"/>
        <v>2950000</v>
      </c>
      <c r="Z21" s="63">
        <f t="shared" si="9"/>
        <v>0.9285714285714286</v>
      </c>
    </row>
    <row r="22" spans="1:26" s="3" customFormat="1" ht="54.75" customHeight="1" x14ac:dyDescent="0.25">
      <c r="A22" s="30" t="s">
        <v>73</v>
      </c>
      <c r="B22" s="36"/>
      <c r="C22" s="36"/>
      <c r="D22" s="25">
        <v>1000000</v>
      </c>
      <c r="E22" s="25"/>
      <c r="F22" s="43"/>
      <c r="G22" s="25"/>
      <c r="H22" s="25"/>
      <c r="I22" s="25"/>
      <c r="J22" s="25"/>
      <c r="K22" s="25"/>
      <c r="L22" s="25"/>
      <c r="M22" s="25"/>
      <c r="N22" s="25"/>
      <c r="O22" s="25"/>
      <c r="P22" s="25"/>
      <c r="Q22" s="25">
        <f t="shared" si="0"/>
        <v>0</v>
      </c>
      <c r="R22" s="26">
        <f t="shared" si="1"/>
        <v>0</v>
      </c>
      <c r="S22" s="69">
        <f t="shared" si="2"/>
        <v>0</v>
      </c>
      <c r="T22" s="70">
        <f t="shared" si="3"/>
        <v>0</v>
      </c>
      <c r="U22" s="71">
        <f t="shared" si="4"/>
        <v>0</v>
      </c>
      <c r="V22" s="70">
        <f t="shared" si="5"/>
        <v>0</v>
      </c>
      <c r="W22" s="72">
        <f t="shared" si="6"/>
        <v>0</v>
      </c>
      <c r="X22" s="73">
        <f t="shared" si="7"/>
        <v>0</v>
      </c>
      <c r="Y22" s="74">
        <f t="shared" si="8"/>
        <v>0</v>
      </c>
      <c r="Z22" s="73">
        <f t="shared" si="9"/>
        <v>0</v>
      </c>
    </row>
    <row r="23" spans="1:26" s="8" customFormat="1" ht="24" customHeight="1" x14ac:dyDescent="0.25">
      <c r="A23" s="7" t="s">
        <v>25</v>
      </c>
      <c r="B23" s="4"/>
      <c r="C23" s="4"/>
      <c r="D23" s="27">
        <f>SUM(D6:D22)</f>
        <v>122850000</v>
      </c>
      <c r="E23" s="27">
        <f>SUM(E6:E22)</f>
        <v>9898403</v>
      </c>
      <c r="F23" s="27">
        <f t="shared" ref="F23:Q23" si="10">SUM(F6:F22)</f>
        <v>15814760</v>
      </c>
      <c r="G23" s="27">
        <f t="shared" si="10"/>
        <v>7770000</v>
      </c>
      <c r="H23" s="27">
        <f t="shared" si="10"/>
        <v>5722600</v>
      </c>
      <c r="I23" s="27">
        <f t="shared" si="10"/>
        <v>14342650</v>
      </c>
      <c r="J23" s="27">
        <f t="shared" si="10"/>
        <v>8896679</v>
      </c>
      <c r="K23" s="27">
        <f t="shared" si="10"/>
        <v>11090000</v>
      </c>
      <c r="L23" s="27">
        <f t="shared" si="10"/>
        <v>8884087</v>
      </c>
      <c r="M23" s="27">
        <f t="shared" si="10"/>
        <v>5400000</v>
      </c>
      <c r="N23" s="27">
        <f t="shared" si="10"/>
        <v>10955510</v>
      </c>
      <c r="O23" s="27">
        <f t="shared" si="10"/>
        <v>4650000</v>
      </c>
      <c r="P23" s="27">
        <f t="shared" si="10"/>
        <v>12559500</v>
      </c>
      <c r="Q23" s="27">
        <f t="shared" si="10"/>
        <v>115984189</v>
      </c>
      <c r="R23" s="28">
        <f t="shared" si="1"/>
        <v>94.411224257224262</v>
      </c>
      <c r="S23" s="147" t="s">
        <v>67</v>
      </c>
      <c r="T23" s="147"/>
      <c r="U23" s="147" t="s">
        <v>67</v>
      </c>
      <c r="V23" s="147"/>
      <c r="W23" s="147" t="s">
        <v>67</v>
      </c>
      <c r="X23" s="147"/>
      <c r="Y23" s="147" t="s">
        <v>67</v>
      </c>
      <c r="Z23" s="147"/>
    </row>
    <row r="24" spans="1:26" ht="14.25" x14ac:dyDescent="0.2">
      <c r="H24" s="29"/>
      <c r="I24" s="29"/>
      <c r="J24" s="29"/>
      <c r="K24" s="29"/>
      <c r="L24" s="29"/>
      <c r="M24" s="29"/>
      <c r="N24" s="29"/>
      <c r="O24" s="29"/>
      <c r="P24" s="29"/>
      <c r="Q24" s="29"/>
      <c r="R24" s="29"/>
      <c r="S24" s="147"/>
      <c r="T24" s="147"/>
      <c r="U24" s="147"/>
      <c r="V24" s="147"/>
      <c r="W24" s="147"/>
      <c r="X24" s="147"/>
      <c r="Y24" s="147"/>
      <c r="Z24" s="147"/>
    </row>
    <row r="25" spans="1:26" x14ac:dyDescent="0.15">
      <c r="E25" s="23"/>
      <c r="F25" s="23"/>
      <c r="H25" s="23"/>
      <c r="I25" s="23"/>
      <c r="S25" s="147"/>
      <c r="T25" s="147"/>
      <c r="U25" s="147"/>
      <c r="V25" s="147"/>
      <c r="W25" s="147"/>
      <c r="X25" s="147"/>
      <c r="Y25" s="147"/>
      <c r="Z25" s="147"/>
    </row>
    <row r="26" spans="1:26" ht="12.75" x14ac:dyDescent="0.15">
      <c r="D26" s="3"/>
      <c r="E26" s="37"/>
      <c r="G26" s="38"/>
      <c r="H26" s="39"/>
      <c r="S26" s="147"/>
      <c r="T26" s="147"/>
      <c r="U26" s="147"/>
      <c r="V26" s="147"/>
      <c r="W26" s="147"/>
      <c r="X26" s="147"/>
      <c r="Y26" s="147"/>
      <c r="Z26" s="147"/>
    </row>
    <row r="27" spans="1:26" ht="12.75" x14ac:dyDescent="0.15">
      <c r="D27" s="3"/>
      <c r="E27" s="37"/>
      <c r="G27" s="38"/>
      <c r="H27" s="39"/>
      <c r="S27" s="147"/>
      <c r="T27" s="147"/>
      <c r="U27" s="147"/>
      <c r="V27" s="147"/>
      <c r="W27" s="147"/>
      <c r="X27" s="147"/>
      <c r="Y27" s="147"/>
      <c r="Z27" s="147"/>
    </row>
    <row r="28" spans="1:26" ht="15" customHeight="1" x14ac:dyDescent="0.15">
      <c r="D28" s="75"/>
      <c r="E28" s="76"/>
      <c r="G28" s="38"/>
      <c r="H28" s="39"/>
      <c r="S28" s="148" t="s">
        <v>68</v>
      </c>
      <c r="T28" s="149"/>
      <c r="U28" s="148" t="s">
        <v>68</v>
      </c>
      <c r="V28" s="149"/>
      <c r="W28" s="148" t="s">
        <v>68</v>
      </c>
      <c r="X28" s="149"/>
      <c r="Y28" s="148" t="s">
        <v>68</v>
      </c>
      <c r="Z28" s="149"/>
    </row>
    <row r="29" spans="1:26" ht="14.25" x14ac:dyDescent="0.15">
      <c r="D29" s="75"/>
      <c r="E29" s="76"/>
      <c r="G29" s="38"/>
      <c r="H29" s="39"/>
      <c r="S29" s="150"/>
      <c r="T29" s="151"/>
      <c r="U29" s="150"/>
      <c r="V29" s="151"/>
      <c r="W29" s="150"/>
      <c r="X29" s="151"/>
      <c r="Y29" s="150"/>
      <c r="Z29" s="151"/>
    </row>
    <row r="30" spans="1:26" ht="14.25" x14ac:dyDescent="0.15">
      <c r="D30" s="75"/>
      <c r="E30" s="76"/>
      <c r="G30" s="38"/>
      <c r="H30" s="39"/>
      <c r="S30" s="150"/>
      <c r="T30" s="151"/>
      <c r="U30" s="150"/>
      <c r="V30" s="151"/>
      <c r="W30" s="150"/>
      <c r="X30" s="151"/>
      <c r="Y30" s="150"/>
      <c r="Z30" s="151"/>
    </row>
    <row r="31" spans="1:26" ht="14.25" x14ac:dyDescent="0.15">
      <c r="D31" s="75"/>
      <c r="E31" s="76"/>
      <c r="G31" s="38"/>
      <c r="H31" s="39"/>
      <c r="S31" s="150"/>
      <c r="T31" s="151"/>
      <c r="U31" s="150"/>
      <c r="V31" s="151"/>
      <c r="W31" s="150"/>
      <c r="X31" s="151"/>
      <c r="Y31" s="150"/>
      <c r="Z31" s="151"/>
    </row>
    <row r="32" spans="1:26" ht="14.25" x14ac:dyDescent="0.15">
      <c r="D32" s="75"/>
      <c r="E32" s="77"/>
      <c r="G32" s="38"/>
      <c r="H32" s="39"/>
      <c r="S32" s="150"/>
      <c r="T32" s="151"/>
      <c r="U32" s="150"/>
      <c r="V32" s="151"/>
      <c r="W32" s="150"/>
      <c r="X32" s="151"/>
      <c r="Y32" s="150"/>
      <c r="Z32" s="151"/>
    </row>
    <row r="33" spans="4:26" ht="14.25" x14ac:dyDescent="0.15">
      <c r="D33" s="75"/>
      <c r="E33" s="76"/>
      <c r="G33" s="38"/>
      <c r="H33" s="39"/>
      <c r="S33" s="152"/>
      <c r="T33" s="153"/>
      <c r="U33" s="152"/>
      <c r="V33" s="153"/>
      <c r="W33" s="152"/>
      <c r="X33" s="153"/>
      <c r="Y33" s="152"/>
      <c r="Z33" s="153"/>
    </row>
    <row r="34" spans="4:26" ht="14.25" x14ac:dyDescent="0.15">
      <c r="D34" s="75"/>
      <c r="E34" s="76"/>
      <c r="G34" s="38"/>
      <c r="H34" s="39"/>
    </row>
    <row r="35" spans="4:26" ht="14.25" x14ac:dyDescent="0.15">
      <c r="D35" s="75"/>
      <c r="E35" s="76"/>
      <c r="G35" s="38"/>
      <c r="H35" s="39"/>
    </row>
    <row r="36" spans="4:26" ht="14.25" x14ac:dyDescent="0.15">
      <c r="D36" s="75"/>
      <c r="E36" s="76"/>
      <c r="G36" s="38"/>
      <c r="H36" s="39"/>
    </row>
    <row r="37" spans="4:26" ht="14.25" x14ac:dyDescent="0.15">
      <c r="D37" s="75"/>
      <c r="E37" s="76"/>
      <c r="G37" s="38"/>
      <c r="H37" s="39"/>
    </row>
    <row r="38" spans="4:26" ht="14.25" x14ac:dyDescent="0.15">
      <c r="D38" s="75"/>
      <c r="E38" s="76"/>
      <c r="G38" s="38"/>
      <c r="H38" s="39"/>
    </row>
    <row r="39" spans="4:26" ht="14.25" x14ac:dyDescent="0.15">
      <c r="D39" s="75"/>
      <c r="E39" s="76"/>
      <c r="G39" s="38"/>
      <c r="H39" s="39"/>
    </row>
    <row r="40" spans="4:26" ht="14.25" x14ac:dyDescent="0.15">
      <c r="D40" s="75"/>
      <c r="E40" s="76"/>
    </row>
    <row r="41" spans="4:26" ht="14.25" x14ac:dyDescent="0.15">
      <c r="D41" s="75"/>
      <c r="E41" s="76"/>
    </row>
    <row r="42" spans="4:26" ht="14.25" x14ac:dyDescent="0.15">
      <c r="D42" s="75"/>
      <c r="E42" s="76"/>
    </row>
    <row r="43" spans="4:26" ht="14.25" x14ac:dyDescent="0.15">
      <c r="D43" s="75"/>
      <c r="E43" s="76"/>
    </row>
    <row r="44" spans="4:26" ht="14.25" x14ac:dyDescent="0.15">
      <c r="D44" s="75"/>
      <c r="E44" s="76"/>
    </row>
  </sheetData>
  <mergeCells count="13">
    <mergeCell ref="A1:R4"/>
    <mergeCell ref="S4:T4"/>
    <mergeCell ref="U4:V4"/>
    <mergeCell ref="W4:X4"/>
    <mergeCell ref="Y4:Z4"/>
    <mergeCell ref="S23:T27"/>
    <mergeCell ref="U23:V27"/>
    <mergeCell ref="W23:X27"/>
    <mergeCell ref="Y23:Z27"/>
    <mergeCell ref="S28:T33"/>
    <mergeCell ref="U28:V33"/>
    <mergeCell ref="W28:X33"/>
    <mergeCell ref="Y28:Z33"/>
  </mergeCells>
  <pageMargins left="0.43307086614173229" right="0.19685039370078741" top="0.25" bottom="0.27559055118110237" header="0.28000000000000003" footer="0.31496062992125984"/>
  <pageSetup scale="75" orientation="landscape" horizontalDpi="4294967293" verticalDpi="4294967293" r:id="rId1"/>
  <headerFooter>
    <oddFooter>&amp;C&amp;"Verdana,Negrita"&amp;8Código: &amp;"Verdana,Normal"BHSEQ-F-008;&amp;"Verdana,Negrita" Revisión:&amp;"Verdana,Normal" 1.1; &amp;"Verdana,Negrita"Fecha:&amp;"Verdana,Normal" 14-07-15;&amp;"Verdana,Negrita" Página &amp;"Verdana,Normal"&amp;P de &amp;N</oddFooter>
  </headerFooter>
  <ignoredErrors>
    <ignoredError sqref="Q8:Q14 S8:S22 U6:U22 W7:W22 Y6:Y22 Q15:Q22"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4F0CD-A865-4BDB-8DAD-8E4A22D5920C}">
  <dimension ref="A1:R150"/>
  <sheetViews>
    <sheetView showGridLines="0" tabSelected="1" zoomScale="30" zoomScaleNormal="30" workbookViewId="0">
      <pane xSplit="3" topLeftCell="D1" activePane="topRight" state="frozen"/>
      <selection activeCell="A4" sqref="A4"/>
      <selection pane="topRight" activeCell="C1" sqref="C1:P4"/>
    </sheetView>
  </sheetViews>
  <sheetFormatPr defaultColWidth="11.42578125" defaultRowHeight="11.25" x14ac:dyDescent="0.15"/>
  <cols>
    <col min="1" max="1" width="51" style="1" customWidth="1"/>
    <col min="2" max="2" width="123" style="1" customWidth="1"/>
    <col min="3" max="3" width="86.85546875" style="1" customWidth="1"/>
    <col min="4" max="4" width="33.42578125" style="1" bestFit="1" customWidth="1"/>
    <col min="5" max="5" width="26.28515625" style="1" customWidth="1"/>
    <col min="6" max="6" width="25.42578125" style="1" customWidth="1"/>
    <col min="7" max="7" width="32.7109375" style="1" customWidth="1"/>
    <col min="8" max="8" width="30.28515625" style="1" customWidth="1"/>
    <col min="9" max="9" width="28.140625" style="1" customWidth="1"/>
    <col min="10" max="10" width="27.85546875" style="1" customWidth="1"/>
    <col min="11" max="12" width="25.42578125" style="1" customWidth="1"/>
    <col min="13" max="13" width="32.28515625" style="1" customWidth="1"/>
    <col min="14" max="14" width="27.5703125" style="1" customWidth="1"/>
    <col min="15" max="15" width="29.28515625" style="1" customWidth="1"/>
    <col min="16" max="16" width="27.140625" style="1" customWidth="1"/>
    <col min="17" max="17" width="27.42578125" style="1" bestFit="1" customWidth="1"/>
    <col min="18" max="18" width="13" style="1" customWidth="1"/>
    <col min="19" max="16384" width="11.42578125" style="1"/>
  </cols>
  <sheetData>
    <row r="1" spans="1:18" ht="21" customHeight="1" x14ac:dyDescent="0.2">
      <c r="A1" s="182"/>
      <c r="B1" s="183"/>
      <c r="C1" s="194" t="s">
        <v>136</v>
      </c>
      <c r="D1" s="195"/>
      <c r="E1" s="195"/>
      <c r="F1" s="195"/>
      <c r="G1" s="195"/>
      <c r="H1" s="195"/>
      <c r="I1" s="195"/>
      <c r="J1" s="195"/>
      <c r="K1" s="195"/>
      <c r="L1" s="195"/>
      <c r="M1" s="195"/>
      <c r="N1" s="195"/>
      <c r="O1" s="195"/>
      <c r="P1" s="196"/>
      <c r="Q1" s="187" t="s">
        <v>130</v>
      </c>
      <c r="R1" s="188" t="s">
        <v>135</v>
      </c>
    </row>
    <row r="2" spans="1:18" ht="21" customHeight="1" x14ac:dyDescent="0.2">
      <c r="A2" s="184"/>
      <c r="B2" s="181"/>
      <c r="C2" s="197"/>
      <c r="D2" s="197"/>
      <c r="E2" s="197"/>
      <c r="F2" s="197"/>
      <c r="G2" s="197"/>
      <c r="H2" s="197"/>
      <c r="I2" s="197"/>
      <c r="J2" s="197"/>
      <c r="K2" s="197"/>
      <c r="L2" s="197"/>
      <c r="M2" s="197"/>
      <c r="N2" s="197"/>
      <c r="O2" s="197"/>
      <c r="P2" s="198"/>
      <c r="Q2" s="189" t="s">
        <v>131</v>
      </c>
      <c r="R2" s="190">
        <v>1</v>
      </c>
    </row>
    <row r="3" spans="1:18" ht="21.75" customHeight="1" x14ac:dyDescent="0.2">
      <c r="A3" s="184"/>
      <c r="B3" s="181"/>
      <c r="C3" s="197"/>
      <c r="D3" s="197"/>
      <c r="E3" s="197"/>
      <c r="F3" s="197"/>
      <c r="G3" s="197"/>
      <c r="H3" s="197"/>
      <c r="I3" s="197"/>
      <c r="J3" s="197"/>
      <c r="K3" s="197"/>
      <c r="L3" s="197"/>
      <c r="M3" s="197"/>
      <c r="N3" s="197"/>
      <c r="O3" s="197"/>
      <c r="P3" s="198"/>
      <c r="Q3" s="189" t="s">
        <v>132</v>
      </c>
      <c r="R3" s="191">
        <v>45061</v>
      </c>
    </row>
    <row r="4" spans="1:18" ht="24" customHeight="1" thickBot="1" x14ac:dyDescent="0.25">
      <c r="A4" s="185"/>
      <c r="B4" s="186"/>
      <c r="C4" s="199"/>
      <c r="D4" s="199"/>
      <c r="E4" s="199"/>
      <c r="F4" s="199"/>
      <c r="G4" s="199"/>
      <c r="H4" s="199"/>
      <c r="I4" s="199"/>
      <c r="J4" s="199"/>
      <c r="K4" s="199"/>
      <c r="L4" s="199"/>
      <c r="M4" s="199"/>
      <c r="N4" s="199"/>
      <c r="O4" s="199"/>
      <c r="P4" s="200"/>
      <c r="Q4" s="192" t="s">
        <v>133</v>
      </c>
      <c r="R4" s="193" t="s">
        <v>134</v>
      </c>
    </row>
    <row r="5" spans="1:18" ht="17.25" customHeight="1" x14ac:dyDescent="0.15">
      <c r="A5" s="165"/>
      <c r="B5" s="165"/>
      <c r="C5" s="165"/>
      <c r="D5" s="165"/>
      <c r="E5" s="165"/>
      <c r="F5" s="165"/>
      <c r="G5" s="165"/>
      <c r="H5" s="165"/>
      <c r="I5" s="165"/>
      <c r="J5" s="165"/>
      <c r="K5" s="165"/>
      <c r="L5" s="165"/>
      <c r="M5" s="165"/>
      <c r="N5" s="165"/>
      <c r="O5" s="165"/>
      <c r="P5" s="165"/>
      <c r="Q5" s="165"/>
      <c r="R5" s="165"/>
    </row>
    <row r="6" spans="1:18" ht="17.25" customHeight="1" x14ac:dyDescent="0.15">
      <c r="A6" s="165"/>
      <c r="B6" s="165"/>
      <c r="C6" s="165"/>
      <c r="D6" s="165"/>
      <c r="E6" s="165"/>
      <c r="F6" s="165"/>
      <c r="G6" s="165"/>
      <c r="H6" s="165"/>
      <c r="I6" s="165"/>
      <c r="J6" s="165"/>
      <c r="K6" s="165"/>
      <c r="L6" s="165"/>
      <c r="M6" s="165"/>
      <c r="N6" s="165"/>
      <c r="O6" s="165"/>
      <c r="P6" s="165"/>
      <c r="Q6" s="165"/>
      <c r="R6" s="165"/>
    </row>
    <row r="7" spans="1:18" ht="17.25" customHeight="1" x14ac:dyDescent="0.15">
      <c r="A7" s="165"/>
      <c r="B7" s="165"/>
      <c r="C7" s="165"/>
      <c r="D7" s="165"/>
      <c r="E7" s="165"/>
      <c r="F7" s="165"/>
      <c r="G7" s="165"/>
      <c r="H7" s="165"/>
      <c r="I7" s="165"/>
      <c r="J7" s="165"/>
      <c r="K7" s="165"/>
      <c r="L7" s="165"/>
      <c r="M7" s="165"/>
      <c r="N7" s="165"/>
      <c r="O7" s="165"/>
      <c r="P7" s="165"/>
      <c r="Q7" s="165"/>
      <c r="R7" s="165"/>
    </row>
    <row r="8" spans="1:18" ht="62.25" customHeight="1" thickBot="1" x14ac:dyDescent="0.2">
      <c r="A8" s="127" t="s">
        <v>129</v>
      </c>
      <c r="B8" s="127">
        <v>2023</v>
      </c>
      <c r="C8" s="127"/>
      <c r="D8" s="127"/>
      <c r="E8" s="127"/>
      <c r="F8" s="127"/>
      <c r="G8" s="127"/>
      <c r="H8" s="127"/>
      <c r="I8" s="127"/>
      <c r="J8" s="127"/>
      <c r="K8" s="127"/>
      <c r="L8" s="127"/>
      <c r="M8" s="127"/>
      <c r="N8" s="127"/>
      <c r="O8" s="127"/>
      <c r="P8" s="127"/>
      <c r="Q8" s="127"/>
      <c r="R8" s="127"/>
    </row>
    <row r="9" spans="1:18" ht="30" customHeight="1" x14ac:dyDescent="0.15">
      <c r="A9" s="168" t="s">
        <v>0</v>
      </c>
      <c r="B9" s="106"/>
      <c r="C9" s="106"/>
      <c r="D9" s="170" t="s">
        <v>102</v>
      </c>
      <c r="E9" s="162" t="s">
        <v>1</v>
      </c>
      <c r="F9" s="162" t="s">
        <v>2</v>
      </c>
      <c r="G9" s="162" t="s">
        <v>3</v>
      </c>
      <c r="H9" s="162" t="s">
        <v>4</v>
      </c>
      <c r="I9" s="162" t="s">
        <v>5</v>
      </c>
      <c r="J9" s="162" t="s">
        <v>6</v>
      </c>
      <c r="K9" s="162" t="s">
        <v>7</v>
      </c>
      <c r="L9" s="162" t="s">
        <v>8</v>
      </c>
      <c r="M9" s="162" t="s">
        <v>9</v>
      </c>
      <c r="N9" s="162" t="s">
        <v>10</v>
      </c>
      <c r="O9" s="162" t="s">
        <v>11</v>
      </c>
      <c r="P9" s="162" t="s">
        <v>12</v>
      </c>
      <c r="Q9" s="166" t="s">
        <v>66</v>
      </c>
      <c r="R9" s="164" t="s">
        <v>14</v>
      </c>
    </row>
    <row r="10" spans="1:18" s="52" customFormat="1" ht="30.75" customHeight="1" thickBot="1" x14ac:dyDescent="0.3">
      <c r="A10" s="169"/>
      <c r="B10" s="107" t="s">
        <v>30</v>
      </c>
      <c r="C10" s="107" t="s">
        <v>31</v>
      </c>
      <c r="D10" s="171"/>
      <c r="E10" s="163"/>
      <c r="F10" s="163"/>
      <c r="G10" s="163"/>
      <c r="H10" s="163"/>
      <c r="I10" s="163"/>
      <c r="J10" s="163"/>
      <c r="K10" s="163"/>
      <c r="L10" s="163"/>
      <c r="M10" s="163"/>
      <c r="N10" s="163"/>
      <c r="O10" s="163"/>
      <c r="P10" s="163"/>
      <c r="Q10" s="167"/>
      <c r="R10" s="164"/>
    </row>
    <row r="11" spans="1:18" s="3" customFormat="1" ht="33.75" customHeight="1" x14ac:dyDescent="0.25">
      <c r="A11" s="101" t="s">
        <v>83</v>
      </c>
      <c r="B11" s="102" t="s">
        <v>32</v>
      </c>
      <c r="C11" s="103" t="s">
        <v>33</v>
      </c>
      <c r="D11" s="104">
        <v>81840733</v>
      </c>
      <c r="E11" s="105">
        <v>0</v>
      </c>
      <c r="F11" s="105">
        <v>0</v>
      </c>
      <c r="G11" s="105">
        <v>6591200</v>
      </c>
      <c r="H11" s="105">
        <v>8239000</v>
      </c>
      <c r="I11" s="105">
        <v>0</v>
      </c>
      <c r="J11" s="105">
        <v>0</v>
      </c>
      <c r="K11" s="105">
        <v>0</v>
      </c>
      <c r="L11" s="105">
        <v>0</v>
      </c>
      <c r="M11" s="105">
        <v>0</v>
      </c>
      <c r="N11" s="105">
        <v>0</v>
      </c>
      <c r="O11" s="105">
        <v>0</v>
      </c>
      <c r="P11" s="105">
        <v>0</v>
      </c>
      <c r="Q11" s="128">
        <f>SUM(E11:P11)</f>
        <v>14830200</v>
      </c>
      <c r="R11" s="131">
        <f>+Q11/D11</f>
        <v>0.18120805442932678</v>
      </c>
    </row>
    <row r="12" spans="1:18" s="3" customFormat="1" ht="33.75" customHeight="1" x14ac:dyDescent="0.25">
      <c r="A12" s="82" t="s">
        <v>89</v>
      </c>
      <c r="B12" s="83"/>
      <c r="C12" s="84"/>
      <c r="D12" s="85">
        <v>2000000</v>
      </c>
      <c r="E12" s="78">
        <v>0</v>
      </c>
      <c r="F12" s="78">
        <v>0</v>
      </c>
      <c r="G12" s="78">
        <v>0</v>
      </c>
      <c r="H12" s="78">
        <v>0</v>
      </c>
      <c r="I12" s="78">
        <v>0</v>
      </c>
      <c r="J12" s="78">
        <v>0</v>
      </c>
      <c r="K12" s="78">
        <v>0</v>
      </c>
      <c r="L12" s="78">
        <v>0</v>
      </c>
      <c r="M12" s="78">
        <v>0</v>
      </c>
      <c r="N12" s="78">
        <v>0</v>
      </c>
      <c r="O12" s="78">
        <v>0</v>
      </c>
      <c r="P12" s="78">
        <v>0</v>
      </c>
      <c r="Q12" s="129">
        <f>SUM(E12:P12)</f>
        <v>0</v>
      </c>
      <c r="R12" s="131">
        <f>+Q12/D12</f>
        <v>0</v>
      </c>
    </row>
    <row r="13" spans="1:18" s="3" customFormat="1" ht="33.75" customHeight="1" x14ac:dyDescent="0.25">
      <c r="A13" s="82" t="s">
        <v>84</v>
      </c>
      <c r="B13" s="86" t="s">
        <v>34</v>
      </c>
      <c r="C13" s="84" t="s">
        <v>35</v>
      </c>
      <c r="D13" s="85">
        <f>6000000</f>
        <v>6000000</v>
      </c>
      <c r="E13" s="78">
        <v>0</v>
      </c>
      <c r="F13" s="78">
        <v>0</v>
      </c>
      <c r="G13" s="78">
        <v>0</v>
      </c>
      <c r="H13" s="78">
        <v>0</v>
      </c>
      <c r="I13" s="78">
        <v>0</v>
      </c>
      <c r="J13" s="78">
        <v>0</v>
      </c>
      <c r="K13" s="78">
        <v>0</v>
      </c>
      <c r="L13" s="78">
        <v>0</v>
      </c>
      <c r="M13" s="78">
        <v>0</v>
      </c>
      <c r="N13" s="78">
        <v>0</v>
      </c>
      <c r="O13" s="78">
        <v>0</v>
      </c>
      <c r="P13" s="78">
        <v>0</v>
      </c>
      <c r="Q13" s="129">
        <f t="shared" ref="Q13:Q34" si="0">SUM(E13:P13)</f>
        <v>0</v>
      </c>
      <c r="R13" s="131">
        <f t="shared" ref="R13:R35" si="1">+Q13/D13</f>
        <v>0</v>
      </c>
    </row>
    <row r="14" spans="1:18" s="3" customFormat="1" ht="33.75" customHeight="1" x14ac:dyDescent="0.25">
      <c r="A14" s="82" t="s">
        <v>90</v>
      </c>
      <c r="B14" s="83" t="s">
        <v>36</v>
      </c>
      <c r="C14" s="84" t="s">
        <v>37</v>
      </c>
      <c r="D14" s="85">
        <f>1000000</f>
        <v>1000000</v>
      </c>
      <c r="E14" s="79">
        <v>0</v>
      </c>
      <c r="F14" s="79">
        <v>0</v>
      </c>
      <c r="G14" s="79">
        <v>0</v>
      </c>
      <c r="H14" s="79">
        <v>0</v>
      </c>
      <c r="I14" s="79">
        <v>0</v>
      </c>
      <c r="J14" s="79">
        <v>0</v>
      </c>
      <c r="K14" s="79">
        <v>0</v>
      </c>
      <c r="L14" s="79">
        <v>0</v>
      </c>
      <c r="M14" s="79">
        <v>0</v>
      </c>
      <c r="N14" s="78">
        <v>0</v>
      </c>
      <c r="O14" s="78">
        <v>0</v>
      </c>
      <c r="P14" s="78">
        <v>0</v>
      </c>
      <c r="Q14" s="129">
        <f t="shared" si="0"/>
        <v>0</v>
      </c>
      <c r="R14" s="131">
        <f t="shared" si="1"/>
        <v>0</v>
      </c>
    </row>
    <row r="15" spans="1:18" s="3" customFormat="1" ht="33.75" customHeight="1" x14ac:dyDescent="0.25">
      <c r="A15" s="82" t="s">
        <v>85</v>
      </c>
      <c r="B15" s="87" t="s">
        <v>74</v>
      </c>
      <c r="C15" s="87" t="s">
        <v>33</v>
      </c>
      <c r="D15" s="88">
        <v>8000000</v>
      </c>
      <c r="E15" s="78">
        <v>0</v>
      </c>
      <c r="F15" s="78">
        <v>0</v>
      </c>
      <c r="G15" s="78">
        <v>0</v>
      </c>
      <c r="H15" s="78">
        <v>0</v>
      </c>
      <c r="I15" s="78">
        <v>0</v>
      </c>
      <c r="J15" s="78">
        <v>0</v>
      </c>
      <c r="K15" s="78">
        <v>0</v>
      </c>
      <c r="L15" s="78">
        <v>0</v>
      </c>
      <c r="M15" s="78">
        <v>0</v>
      </c>
      <c r="N15" s="78">
        <v>0</v>
      </c>
      <c r="O15" s="78">
        <v>0</v>
      </c>
      <c r="P15" s="78">
        <v>0</v>
      </c>
      <c r="Q15" s="129">
        <f t="shared" si="0"/>
        <v>0</v>
      </c>
      <c r="R15" s="131">
        <f t="shared" si="1"/>
        <v>0</v>
      </c>
    </row>
    <row r="16" spans="1:18" s="3" customFormat="1" ht="33.75" customHeight="1" x14ac:dyDescent="0.25">
      <c r="A16" s="82" t="s">
        <v>92</v>
      </c>
      <c r="B16" s="89" t="s">
        <v>38</v>
      </c>
      <c r="C16" s="84" t="s">
        <v>39</v>
      </c>
      <c r="D16" s="85">
        <v>4000000</v>
      </c>
      <c r="E16" s="80">
        <v>0</v>
      </c>
      <c r="F16" s="80">
        <v>0</v>
      </c>
      <c r="G16" s="80">
        <v>0</v>
      </c>
      <c r="H16" s="80">
        <v>0</v>
      </c>
      <c r="I16" s="78">
        <v>0</v>
      </c>
      <c r="J16" s="78">
        <v>0</v>
      </c>
      <c r="K16" s="78">
        <v>0</v>
      </c>
      <c r="L16" s="78">
        <v>0</v>
      </c>
      <c r="M16" s="78">
        <v>0</v>
      </c>
      <c r="N16" s="78">
        <v>0</v>
      </c>
      <c r="O16" s="78">
        <v>0</v>
      </c>
      <c r="P16" s="78">
        <v>0</v>
      </c>
      <c r="Q16" s="129">
        <f t="shared" si="0"/>
        <v>0</v>
      </c>
      <c r="R16" s="131">
        <f t="shared" si="1"/>
        <v>0</v>
      </c>
    </row>
    <row r="17" spans="1:18" s="3" customFormat="1" ht="33.75" customHeight="1" x14ac:dyDescent="0.25">
      <c r="A17" s="82" t="s">
        <v>93</v>
      </c>
      <c r="B17" s="83" t="s">
        <v>40</v>
      </c>
      <c r="C17" s="84" t="s">
        <v>53</v>
      </c>
      <c r="D17" s="85">
        <v>1000000</v>
      </c>
      <c r="E17" s="78">
        <v>0</v>
      </c>
      <c r="F17" s="78">
        <v>0</v>
      </c>
      <c r="G17" s="78">
        <v>0</v>
      </c>
      <c r="H17" s="78">
        <v>0</v>
      </c>
      <c r="I17" s="78">
        <v>0</v>
      </c>
      <c r="J17" s="78">
        <v>0</v>
      </c>
      <c r="K17" s="78">
        <v>0</v>
      </c>
      <c r="L17" s="78">
        <v>0</v>
      </c>
      <c r="M17" s="78">
        <v>0</v>
      </c>
      <c r="N17" s="78">
        <v>0</v>
      </c>
      <c r="O17" s="78">
        <v>0</v>
      </c>
      <c r="P17" s="78">
        <v>0</v>
      </c>
      <c r="Q17" s="129">
        <f t="shared" si="0"/>
        <v>0</v>
      </c>
      <c r="R17" s="131">
        <f t="shared" si="1"/>
        <v>0</v>
      </c>
    </row>
    <row r="18" spans="1:18" s="3" customFormat="1" ht="33.75" customHeight="1" x14ac:dyDescent="0.25">
      <c r="A18" s="82" t="s">
        <v>94</v>
      </c>
      <c r="B18" s="89" t="s">
        <v>41</v>
      </c>
      <c r="C18" s="84" t="s">
        <v>42</v>
      </c>
      <c r="D18" s="85">
        <v>1000000</v>
      </c>
      <c r="E18" s="78">
        <v>0</v>
      </c>
      <c r="F18" s="78">
        <v>0</v>
      </c>
      <c r="G18" s="78">
        <v>0</v>
      </c>
      <c r="H18" s="78">
        <v>0</v>
      </c>
      <c r="I18" s="78">
        <v>0</v>
      </c>
      <c r="J18" s="78">
        <v>0</v>
      </c>
      <c r="K18" s="78">
        <v>0</v>
      </c>
      <c r="L18" s="78">
        <v>0</v>
      </c>
      <c r="M18" s="78">
        <v>0</v>
      </c>
      <c r="N18" s="100">
        <v>0</v>
      </c>
      <c r="O18" s="78">
        <v>0</v>
      </c>
      <c r="P18" s="78">
        <v>0</v>
      </c>
      <c r="Q18" s="129">
        <f t="shared" si="0"/>
        <v>0</v>
      </c>
      <c r="R18" s="131">
        <f t="shared" si="1"/>
        <v>0</v>
      </c>
    </row>
    <row r="19" spans="1:18" s="3" customFormat="1" ht="33.75" customHeight="1" x14ac:dyDescent="0.25">
      <c r="A19" s="82" t="s">
        <v>22</v>
      </c>
      <c r="B19" s="89" t="s">
        <v>43</v>
      </c>
      <c r="C19" s="84" t="s">
        <v>44</v>
      </c>
      <c r="D19" s="85">
        <f>1800000</f>
        <v>1800000</v>
      </c>
      <c r="E19" s="78">
        <v>0</v>
      </c>
      <c r="F19" s="78">
        <v>0</v>
      </c>
      <c r="G19" s="78">
        <v>0</v>
      </c>
      <c r="H19" s="78">
        <v>0</v>
      </c>
      <c r="I19" s="78">
        <v>0</v>
      </c>
      <c r="J19" s="78">
        <v>0</v>
      </c>
      <c r="K19" s="78">
        <v>0</v>
      </c>
      <c r="L19" s="78">
        <v>0</v>
      </c>
      <c r="M19" s="78">
        <v>0</v>
      </c>
      <c r="N19" s="100">
        <v>0</v>
      </c>
      <c r="O19" s="78">
        <v>0</v>
      </c>
      <c r="P19" s="78">
        <v>0</v>
      </c>
      <c r="Q19" s="129">
        <f t="shared" si="0"/>
        <v>0</v>
      </c>
      <c r="R19" s="131">
        <f t="shared" si="1"/>
        <v>0</v>
      </c>
    </row>
    <row r="20" spans="1:18" s="3" customFormat="1" ht="33.75" customHeight="1" x14ac:dyDescent="0.25">
      <c r="A20" s="82" t="s">
        <v>20</v>
      </c>
      <c r="B20" s="83" t="s">
        <v>45</v>
      </c>
      <c r="C20" s="84" t="s">
        <v>46</v>
      </c>
      <c r="D20" s="85">
        <v>3000000</v>
      </c>
      <c r="E20" s="78">
        <v>0</v>
      </c>
      <c r="F20" s="78">
        <v>0</v>
      </c>
      <c r="G20" s="78">
        <v>0</v>
      </c>
      <c r="H20" s="78">
        <v>0</v>
      </c>
      <c r="I20" s="78">
        <v>0</v>
      </c>
      <c r="J20" s="78">
        <v>0</v>
      </c>
      <c r="K20" s="78">
        <v>0</v>
      </c>
      <c r="L20" s="78">
        <v>0</v>
      </c>
      <c r="M20" s="78">
        <v>0</v>
      </c>
      <c r="N20" s="78">
        <v>0</v>
      </c>
      <c r="O20" s="78">
        <v>0</v>
      </c>
      <c r="P20" s="78">
        <v>0</v>
      </c>
      <c r="Q20" s="129">
        <f t="shared" si="0"/>
        <v>0</v>
      </c>
      <c r="R20" s="131">
        <f t="shared" si="1"/>
        <v>0</v>
      </c>
    </row>
    <row r="21" spans="1:18" s="3" customFormat="1" ht="33.75" customHeight="1" x14ac:dyDescent="0.25">
      <c r="A21" s="82" t="s">
        <v>86</v>
      </c>
      <c r="B21" s="84" t="s">
        <v>47</v>
      </c>
      <c r="C21" s="84" t="s">
        <v>42</v>
      </c>
      <c r="D21" s="85">
        <v>3000000</v>
      </c>
      <c r="E21" s="78">
        <v>0</v>
      </c>
      <c r="F21" s="78">
        <v>0</v>
      </c>
      <c r="G21" s="78">
        <v>0</v>
      </c>
      <c r="H21" s="78">
        <v>0</v>
      </c>
      <c r="I21" s="78">
        <v>0</v>
      </c>
      <c r="J21" s="78">
        <v>0</v>
      </c>
      <c r="K21" s="78">
        <v>0</v>
      </c>
      <c r="L21" s="78">
        <v>0</v>
      </c>
      <c r="M21" s="78">
        <v>0</v>
      </c>
      <c r="N21" s="100">
        <v>0</v>
      </c>
      <c r="O21" s="78">
        <v>0</v>
      </c>
      <c r="P21" s="78">
        <v>0</v>
      </c>
      <c r="Q21" s="129">
        <f t="shared" si="0"/>
        <v>0</v>
      </c>
      <c r="R21" s="131">
        <f t="shared" si="1"/>
        <v>0</v>
      </c>
    </row>
    <row r="22" spans="1:18" s="3" customFormat="1" ht="33.75" customHeight="1" x14ac:dyDescent="0.25">
      <c r="A22" s="108" t="s">
        <v>95</v>
      </c>
      <c r="B22" s="84"/>
      <c r="C22" s="84"/>
      <c r="D22" s="85">
        <v>1500000</v>
      </c>
      <c r="E22" s="78">
        <v>0</v>
      </c>
      <c r="F22" s="78">
        <v>0</v>
      </c>
      <c r="G22" s="78">
        <v>0</v>
      </c>
      <c r="H22" s="78">
        <v>0</v>
      </c>
      <c r="I22" s="78">
        <v>0</v>
      </c>
      <c r="J22" s="78">
        <v>0</v>
      </c>
      <c r="K22" s="78">
        <v>0</v>
      </c>
      <c r="L22" s="78">
        <v>0</v>
      </c>
      <c r="M22" s="78">
        <v>0</v>
      </c>
      <c r="N22" s="78">
        <v>0</v>
      </c>
      <c r="O22" s="78">
        <v>0</v>
      </c>
      <c r="P22" s="78">
        <v>0</v>
      </c>
      <c r="Q22" s="129">
        <f t="shared" ref="Q22" si="2">SUM(E22:P22)</f>
        <v>0</v>
      </c>
      <c r="R22" s="131">
        <f t="shared" si="1"/>
        <v>0</v>
      </c>
    </row>
    <row r="23" spans="1:18" s="3" customFormat="1" ht="33.75" customHeight="1" x14ac:dyDescent="0.25">
      <c r="A23" s="82" t="s">
        <v>87</v>
      </c>
      <c r="B23" s="83" t="s">
        <v>51</v>
      </c>
      <c r="C23" s="90" t="s">
        <v>52</v>
      </c>
      <c r="D23" s="85">
        <v>8000000</v>
      </c>
      <c r="E23" s="78">
        <v>0</v>
      </c>
      <c r="F23" s="78">
        <v>0</v>
      </c>
      <c r="G23" s="78">
        <v>0</v>
      </c>
      <c r="H23" s="78">
        <v>0</v>
      </c>
      <c r="I23" s="78">
        <v>0</v>
      </c>
      <c r="J23" s="78">
        <v>0</v>
      </c>
      <c r="K23" s="78">
        <v>0</v>
      </c>
      <c r="L23" s="78">
        <v>0</v>
      </c>
      <c r="M23" s="78">
        <v>0</v>
      </c>
      <c r="N23" s="78">
        <v>0</v>
      </c>
      <c r="O23" s="78">
        <v>0</v>
      </c>
      <c r="P23" s="78">
        <v>0</v>
      </c>
      <c r="Q23" s="129">
        <f t="shared" si="0"/>
        <v>0</v>
      </c>
      <c r="R23" s="131">
        <f t="shared" si="1"/>
        <v>0</v>
      </c>
    </row>
    <row r="24" spans="1:18" s="3" customFormat="1" ht="33.75" customHeight="1" x14ac:dyDescent="0.25">
      <c r="A24" s="82" t="s">
        <v>88</v>
      </c>
      <c r="B24" s="83"/>
      <c r="C24" s="90"/>
      <c r="D24" s="85">
        <v>4000000</v>
      </c>
      <c r="E24" s="78">
        <v>0</v>
      </c>
      <c r="F24" s="78">
        <v>0</v>
      </c>
      <c r="G24" s="78">
        <v>0</v>
      </c>
      <c r="H24" s="78">
        <v>0</v>
      </c>
      <c r="I24" s="78">
        <v>0</v>
      </c>
      <c r="J24" s="78">
        <v>0</v>
      </c>
      <c r="K24" s="78">
        <v>0</v>
      </c>
      <c r="L24" s="78">
        <v>0</v>
      </c>
      <c r="M24" s="78">
        <v>0</v>
      </c>
      <c r="N24" s="78">
        <v>0</v>
      </c>
      <c r="O24" s="78">
        <v>0</v>
      </c>
      <c r="P24" s="78">
        <v>0</v>
      </c>
      <c r="Q24" s="129">
        <f t="shared" si="0"/>
        <v>0</v>
      </c>
      <c r="R24" s="131">
        <f t="shared" si="1"/>
        <v>0</v>
      </c>
    </row>
    <row r="25" spans="1:18" s="3" customFormat="1" ht="33.75" customHeight="1" x14ac:dyDescent="0.25">
      <c r="A25" s="108" t="s">
        <v>96</v>
      </c>
      <c r="B25" s="83"/>
      <c r="C25" s="90"/>
      <c r="D25" s="85">
        <v>2000000</v>
      </c>
      <c r="E25" s="78">
        <v>0</v>
      </c>
      <c r="F25" s="78">
        <v>0</v>
      </c>
      <c r="G25" s="78">
        <v>0</v>
      </c>
      <c r="H25" s="78">
        <v>0</v>
      </c>
      <c r="I25" s="78">
        <v>0</v>
      </c>
      <c r="J25" s="78">
        <v>0</v>
      </c>
      <c r="K25" s="78">
        <v>0</v>
      </c>
      <c r="L25" s="78">
        <v>0</v>
      </c>
      <c r="M25" s="78">
        <v>0</v>
      </c>
      <c r="N25" s="78">
        <v>0</v>
      </c>
      <c r="O25" s="78">
        <v>0</v>
      </c>
      <c r="P25" s="78">
        <v>0</v>
      </c>
      <c r="Q25" s="129">
        <f t="shared" si="0"/>
        <v>0</v>
      </c>
      <c r="R25" s="131">
        <f t="shared" si="1"/>
        <v>0</v>
      </c>
    </row>
    <row r="26" spans="1:18" s="3" customFormat="1" ht="33.75" customHeight="1" x14ac:dyDescent="0.25">
      <c r="A26" s="108" t="s">
        <v>97</v>
      </c>
      <c r="B26" s="83"/>
      <c r="C26" s="90"/>
      <c r="D26" s="85">
        <v>6000000</v>
      </c>
      <c r="E26" s="78">
        <v>0</v>
      </c>
      <c r="F26" s="78">
        <v>0</v>
      </c>
      <c r="G26" s="78">
        <v>0</v>
      </c>
      <c r="H26" s="78">
        <v>0</v>
      </c>
      <c r="I26" s="78">
        <v>0</v>
      </c>
      <c r="J26" s="78">
        <v>0</v>
      </c>
      <c r="K26" s="78">
        <v>0</v>
      </c>
      <c r="L26" s="78">
        <v>0</v>
      </c>
      <c r="M26" s="78">
        <v>0</v>
      </c>
      <c r="N26" s="78">
        <v>0</v>
      </c>
      <c r="O26" s="78">
        <v>0</v>
      </c>
      <c r="P26" s="78">
        <v>0</v>
      </c>
      <c r="Q26" s="129">
        <f t="shared" si="0"/>
        <v>0</v>
      </c>
      <c r="R26" s="131">
        <f t="shared" si="1"/>
        <v>0</v>
      </c>
    </row>
    <row r="27" spans="1:18" s="3" customFormat="1" ht="33.75" customHeight="1" x14ac:dyDescent="0.25">
      <c r="A27" s="82" t="s">
        <v>98</v>
      </c>
      <c r="B27" s="91" t="s">
        <v>48</v>
      </c>
      <c r="C27" s="87" t="s">
        <v>49</v>
      </c>
      <c r="D27" s="85">
        <v>300000</v>
      </c>
      <c r="E27" s="78">
        <v>0</v>
      </c>
      <c r="F27" s="78">
        <v>0</v>
      </c>
      <c r="G27" s="78">
        <v>0</v>
      </c>
      <c r="H27" s="78">
        <v>0</v>
      </c>
      <c r="I27" s="78">
        <v>0</v>
      </c>
      <c r="J27" s="78">
        <v>0</v>
      </c>
      <c r="K27" s="78">
        <v>0</v>
      </c>
      <c r="L27" s="78">
        <v>0</v>
      </c>
      <c r="M27" s="78">
        <v>0</v>
      </c>
      <c r="N27" s="78">
        <v>0</v>
      </c>
      <c r="O27" s="78">
        <v>0</v>
      </c>
      <c r="P27" s="78">
        <v>0</v>
      </c>
      <c r="Q27" s="129">
        <f t="shared" si="0"/>
        <v>0</v>
      </c>
      <c r="R27" s="131">
        <f t="shared" si="1"/>
        <v>0</v>
      </c>
    </row>
    <row r="28" spans="1:18" s="3" customFormat="1" ht="33.75" customHeight="1" x14ac:dyDescent="0.25">
      <c r="A28" s="82" t="s">
        <v>24</v>
      </c>
      <c r="B28" s="91" t="s">
        <v>50</v>
      </c>
      <c r="C28" s="87" t="s">
        <v>56</v>
      </c>
      <c r="D28" s="85">
        <v>500000</v>
      </c>
      <c r="E28" s="78">
        <v>0</v>
      </c>
      <c r="F28" s="78">
        <v>0</v>
      </c>
      <c r="G28" s="78">
        <v>0</v>
      </c>
      <c r="H28" s="78">
        <v>0</v>
      </c>
      <c r="I28" s="78">
        <v>0</v>
      </c>
      <c r="J28" s="78">
        <v>0</v>
      </c>
      <c r="K28" s="78">
        <v>0</v>
      </c>
      <c r="L28" s="78">
        <v>0</v>
      </c>
      <c r="M28" s="78">
        <v>0</v>
      </c>
      <c r="N28" s="78">
        <v>0</v>
      </c>
      <c r="O28" s="78">
        <v>0</v>
      </c>
      <c r="P28" s="78">
        <v>0</v>
      </c>
      <c r="Q28" s="129">
        <f t="shared" si="0"/>
        <v>0</v>
      </c>
      <c r="R28" s="131">
        <f t="shared" si="1"/>
        <v>0</v>
      </c>
    </row>
    <row r="29" spans="1:18" s="3" customFormat="1" ht="33.75" customHeight="1" x14ac:dyDescent="0.25">
      <c r="A29" s="98" t="s">
        <v>80</v>
      </c>
      <c r="B29" s="91"/>
      <c r="C29" s="87"/>
      <c r="D29" s="85">
        <v>500000</v>
      </c>
      <c r="E29" s="78">
        <v>0</v>
      </c>
      <c r="F29" s="78">
        <v>0</v>
      </c>
      <c r="G29" s="78">
        <v>0</v>
      </c>
      <c r="H29" s="78">
        <v>0</v>
      </c>
      <c r="I29" s="78">
        <v>0</v>
      </c>
      <c r="J29" s="78">
        <v>0</v>
      </c>
      <c r="K29" s="78">
        <v>0</v>
      </c>
      <c r="L29" s="78">
        <v>0</v>
      </c>
      <c r="M29" s="78">
        <v>0</v>
      </c>
      <c r="N29" s="78">
        <v>0</v>
      </c>
      <c r="O29" s="78">
        <v>0</v>
      </c>
      <c r="P29" s="78">
        <v>0</v>
      </c>
      <c r="Q29" s="129">
        <f t="shared" ref="Q29" si="3">SUM(E29:P29)</f>
        <v>0</v>
      </c>
      <c r="R29" s="131">
        <f t="shared" si="1"/>
        <v>0</v>
      </c>
    </row>
    <row r="30" spans="1:18" s="3" customFormat="1" ht="33.75" customHeight="1" x14ac:dyDescent="0.25">
      <c r="A30" s="82" t="s">
        <v>99</v>
      </c>
      <c r="B30" s="92" t="s">
        <v>54</v>
      </c>
      <c r="C30" s="87" t="s">
        <v>55</v>
      </c>
      <c r="D30" s="85">
        <v>1000000</v>
      </c>
      <c r="E30" s="78">
        <v>0</v>
      </c>
      <c r="F30" s="78">
        <v>0</v>
      </c>
      <c r="G30" s="78">
        <v>0</v>
      </c>
      <c r="H30" s="78">
        <v>0</v>
      </c>
      <c r="I30" s="78">
        <v>0</v>
      </c>
      <c r="J30" s="78">
        <v>0</v>
      </c>
      <c r="K30" s="78">
        <v>0</v>
      </c>
      <c r="L30" s="78">
        <v>0</v>
      </c>
      <c r="M30" s="78">
        <v>0</v>
      </c>
      <c r="N30" s="78">
        <v>0</v>
      </c>
      <c r="O30" s="78">
        <v>0</v>
      </c>
      <c r="P30" s="78">
        <v>0</v>
      </c>
      <c r="Q30" s="129">
        <f t="shared" si="0"/>
        <v>0</v>
      </c>
      <c r="R30" s="131">
        <f t="shared" si="1"/>
        <v>0</v>
      </c>
    </row>
    <row r="31" spans="1:18" s="3" customFormat="1" ht="33.75" customHeight="1" x14ac:dyDescent="0.25">
      <c r="A31" s="82" t="s">
        <v>100</v>
      </c>
      <c r="B31" s="87" t="s">
        <v>77</v>
      </c>
      <c r="C31" s="87" t="s">
        <v>79</v>
      </c>
      <c r="D31" s="85">
        <v>1000000</v>
      </c>
      <c r="E31" s="78">
        <v>0</v>
      </c>
      <c r="F31" s="78">
        <v>0</v>
      </c>
      <c r="G31" s="78">
        <v>0</v>
      </c>
      <c r="H31" s="78">
        <v>0</v>
      </c>
      <c r="I31" s="78">
        <v>0</v>
      </c>
      <c r="J31" s="78">
        <v>0</v>
      </c>
      <c r="K31" s="78">
        <v>0</v>
      </c>
      <c r="L31" s="78">
        <v>0</v>
      </c>
      <c r="M31" s="78">
        <v>0</v>
      </c>
      <c r="N31" s="78">
        <v>0</v>
      </c>
      <c r="O31" s="78">
        <v>0</v>
      </c>
      <c r="P31" s="78">
        <v>0</v>
      </c>
      <c r="Q31" s="129">
        <f t="shared" si="0"/>
        <v>0</v>
      </c>
      <c r="R31" s="131">
        <f t="shared" si="1"/>
        <v>0</v>
      </c>
    </row>
    <row r="32" spans="1:18" s="3" customFormat="1" ht="33.75" customHeight="1" x14ac:dyDescent="0.25">
      <c r="A32" s="98" t="s">
        <v>91</v>
      </c>
      <c r="B32" s="87"/>
      <c r="C32" s="87"/>
      <c r="D32" s="99">
        <v>3000000</v>
      </c>
      <c r="E32" s="78">
        <v>0</v>
      </c>
      <c r="F32" s="78">
        <v>0</v>
      </c>
      <c r="G32" s="78">
        <v>0</v>
      </c>
      <c r="H32" s="78">
        <v>0</v>
      </c>
      <c r="I32" s="78">
        <v>0</v>
      </c>
      <c r="J32" s="78">
        <v>0</v>
      </c>
      <c r="K32" s="78">
        <v>0</v>
      </c>
      <c r="L32" s="78">
        <v>0</v>
      </c>
      <c r="M32" s="78">
        <v>0</v>
      </c>
      <c r="N32" s="78">
        <v>0</v>
      </c>
      <c r="O32" s="78">
        <v>0</v>
      </c>
      <c r="P32" s="78">
        <v>0</v>
      </c>
      <c r="Q32" s="129">
        <f t="shared" si="0"/>
        <v>0</v>
      </c>
      <c r="R32" s="131">
        <f t="shared" si="1"/>
        <v>0</v>
      </c>
    </row>
    <row r="33" spans="1:18" s="3" customFormat="1" ht="33.75" customHeight="1" x14ac:dyDescent="0.25">
      <c r="A33" s="98" t="s">
        <v>103</v>
      </c>
      <c r="B33" s="87"/>
      <c r="C33" s="87"/>
      <c r="D33" s="99">
        <v>4000000</v>
      </c>
      <c r="E33" s="78">
        <v>0</v>
      </c>
      <c r="F33" s="78">
        <v>0</v>
      </c>
      <c r="G33" s="78">
        <v>0</v>
      </c>
      <c r="H33" s="78">
        <v>0</v>
      </c>
      <c r="I33" s="78">
        <v>0</v>
      </c>
      <c r="J33" s="78">
        <v>0</v>
      </c>
      <c r="K33" s="78">
        <v>0</v>
      </c>
      <c r="L33" s="78">
        <v>0</v>
      </c>
      <c r="M33" s="78">
        <v>0</v>
      </c>
      <c r="N33" s="78">
        <v>0</v>
      </c>
      <c r="O33" s="78">
        <v>0</v>
      </c>
      <c r="P33" s="78">
        <v>0</v>
      </c>
      <c r="Q33" s="129">
        <f t="shared" si="0"/>
        <v>0</v>
      </c>
      <c r="R33" s="131">
        <f t="shared" si="1"/>
        <v>0</v>
      </c>
    </row>
    <row r="34" spans="1:18" s="3" customFormat="1" ht="33.75" customHeight="1" x14ac:dyDescent="0.25">
      <c r="A34" s="82" t="s">
        <v>101</v>
      </c>
      <c r="B34" s="87"/>
      <c r="C34" s="87"/>
      <c r="D34" s="85">
        <v>2000000</v>
      </c>
      <c r="E34" s="78">
        <v>0</v>
      </c>
      <c r="F34" s="78">
        <v>0</v>
      </c>
      <c r="G34" s="78">
        <v>0</v>
      </c>
      <c r="H34" s="78">
        <v>0</v>
      </c>
      <c r="I34" s="78">
        <v>0</v>
      </c>
      <c r="J34" s="78">
        <v>0</v>
      </c>
      <c r="K34" s="78">
        <v>0</v>
      </c>
      <c r="L34" s="78">
        <v>0</v>
      </c>
      <c r="M34" s="78">
        <v>0</v>
      </c>
      <c r="N34" s="78">
        <v>0</v>
      </c>
      <c r="O34" s="78">
        <v>0</v>
      </c>
      <c r="P34" s="78">
        <v>0</v>
      </c>
      <c r="Q34" s="129">
        <f t="shared" si="0"/>
        <v>0</v>
      </c>
      <c r="R34" s="131">
        <f t="shared" si="1"/>
        <v>0</v>
      </c>
    </row>
    <row r="35" spans="1:18" s="8" customFormat="1" ht="33.75" customHeight="1" x14ac:dyDescent="0.25">
      <c r="A35" s="7" t="s">
        <v>25</v>
      </c>
      <c r="B35" s="7"/>
      <c r="C35" s="7"/>
      <c r="D35" s="93">
        <f t="shared" ref="D35:O35" si="4">SUM(D11:D34)</f>
        <v>146440733</v>
      </c>
      <c r="E35" s="81">
        <f t="shared" si="4"/>
        <v>0</v>
      </c>
      <c r="F35" s="81">
        <f t="shared" si="4"/>
        <v>0</v>
      </c>
      <c r="G35" s="81">
        <f t="shared" si="4"/>
        <v>6591200</v>
      </c>
      <c r="H35" s="81">
        <f t="shared" si="4"/>
        <v>8239000</v>
      </c>
      <c r="I35" s="81">
        <f t="shared" si="4"/>
        <v>0</v>
      </c>
      <c r="J35" s="81">
        <f t="shared" si="4"/>
        <v>0</v>
      </c>
      <c r="K35" s="81">
        <f t="shared" si="4"/>
        <v>0</v>
      </c>
      <c r="L35" s="81">
        <f t="shared" si="4"/>
        <v>0</v>
      </c>
      <c r="M35" s="81">
        <f t="shared" si="4"/>
        <v>0</v>
      </c>
      <c r="N35" s="81">
        <f t="shared" si="4"/>
        <v>0</v>
      </c>
      <c r="O35" s="81">
        <f t="shared" si="4"/>
        <v>0</v>
      </c>
      <c r="P35" s="81">
        <f>SUM(E11:E34)</f>
        <v>0</v>
      </c>
      <c r="Q35" s="130">
        <f>SUM(Q11:Q34)</f>
        <v>14830200</v>
      </c>
      <c r="R35" s="131">
        <f t="shared" si="1"/>
        <v>0.10127100360799204</v>
      </c>
    </row>
    <row r="36" spans="1:18" ht="18" x14ac:dyDescent="0.25">
      <c r="D36" s="95"/>
      <c r="G36" s="94"/>
      <c r="H36" s="96"/>
      <c r="I36" s="96"/>
      <c r="J36" s="96"/>
      <c r="K36" s="29"/>
      <c r="L36" s="29"/>
      <c r="M36" s="29"/>
      <c r="N36" s="29"/>
      <c r="O36" s="29"/>
      <c r="P36" s="29"/>
      <c r="Q36" s="29"/>
      <c r="R36" s="29"/>
    </row>
    <row r="37" spans="1:18" ht="23.25" customHeight="1" x14ac:dyDescent="0.15">
      <c r="A37" s="110"/>
      <c r="B37" s="110"/>
      <c r="C37" s="110"/>
      <c r="D37" s="111"/>
      <c r="E37" s="112"/>
      <c r="F37" s="112"/>
      <c r="G37" s="111"/>
      <c r="H37" s="112"/>
      <c r="I37" s="112"/>
      <c r="J37" s="110"/>
      <c r="K37" s="95"/>
    </row>
    <row r="38" spans="1:18" ht="213" customHeight="1" x14ac:dyDescent="0.2">
      <c r="A38" s="110"/>
      <c r="B38" s="110"/>
      <c r="C38" s="110"/>
      <c r="D38" s="123"/>
      <c r="E38" s="114"/>
      <c r="F38" s="115"/>
      <c r="G38" s="116"/>
      <c r="H38" s="117"/>
      <c r="I38" s="110"/>
      <c r="J38" s="110"/>
      <c r="Q38" s="97"/>
    </row>
    <row r="39" spans="1:18" ht="30" customHeight="1" x14ac:dyDescent="0.2">
      <c r="A39" s="110"/>
      <c r="B39" s="110"/>
      <c r="C39" s="110"/>
      <c r="D39" s="118"/>
      <c r="E39" s="114"/>
      <c r="F39" s="119"/>
      <c r="G39" s="116"/>
      <c r="H39" s="117"/>
      <c r="I39" s="110"/>
      <c r="J39" s="110"/>
    </row>
    <row r="40" spans="1:18" ht="172.5" customHeight="1" x14ac:dyDescent="0.15">
      <c r="A40" s="110"/>
      <c r="B40" s="110"/>
      <c r="C40" s="110"/>
      <c r="D40" s="120"/>
      <c r="E40" s="121"/>
      <c r="F40" s="110"/>
      <c r="G40" s="122"/>
      <c r="H40" s="117"/>
      <c r="I40" s="110"/>
      <c r="J40" s="110"/>
    </row>
    <row r="41" spans="1:18" ht="14.25" x14ac:dyDescent="0.15">
      <c r="A41" s="110"/>
      <c r="B41" s="110"/>
      <c r="C41" s="110"/>
      <c r="D41" s="113"/>
      <c r="E41" s="121"/>
      <c r="F41" s="110"/>
      <c r="G41" s="122"/>
      <c r="H41" s="117"/>
      <c r="I41" s="110"/>
      <c r="J41" s="110"/>
    </row>
    <row r="42" spans="1:18" ht="186.6" customHeight="1" x14ac:dyDescent="0.15">
      <c r="A42" s="110"/>
      <c r="B42" s="110"/>
      <c r="C42" s="110"/>
      <c r="D42" s="109"/>
      <c r="E42" s="160"/>
      <c r="F42" s="160"/>
      <c r="G42" s="160"/>
      <c r="H42" s="160"/>
      <c r="I42" s="160"/>
      <c r="J42" s="160"/>
    </row>
    <row r="43" spans="1:18" ht="14.25" x14ac:dyDescent="0.15">
      <c r="A43" s="110"/>
      <c r="B43" s="110"/>
      <c r="C43" s="110"/>
      <c r="D43" s="109"/>
      <c r="E43" s="160"/>
      <c r="F43" s="160"/>
      <c r="G43" s="160"/>
      <c r="H43" s="160"/>
      <c r="I43" s="160"/>
      <c r="J43" s="160"/>
    </row>
    <row r="44" spans="1:18" ht="14.25" x14ac:dyDescent="0.15">
      <c r="A44" s="110"/>
      <c r="B44" s="110"/>
      <c r="C44" s="110"/>
      <c r="D44" s="109"/>
      <c r="E44" s="160"/>
      <c r="F44" s="160"/>
      <c r="G44" s="160"/>
      <c r="H44" s="160"/>
      <c r="I44" s="160"/>
      <c r="J44" s="160"/>
    </row>
    <row r="45" spans="1:18" ht="14.25" x14ac:dyDescent="0.15">
      <c r="A45" s="110"/>
      <c r="B45" s="110"/>
      <c r="C45" s="110"/>
      <c r="D45" s="109"/>
      <c r="E45" s="160"/>
      <c r="F45" s="160"/>
      <c r="G45" s="160"/>
      <c r="H45" s="160"/>
      <c r="I45" s="160"/>
      <c r="J45" s="160"/>
    </row>
    <row r="46" spans="1:18" ht="14.25" x14ac:dyDescent="0.15">
      <c r="A46" s="110"/>
      <c r="B46" s="110"/>
      <c r="C46" s="110"/>
      <c r="D46" s="109"/>
      <c r="E46" s="160"/>
      <c r="F46" s="160"/>
      <c r="G46" s="160"/>
      <c r="H46" s="160"/>
      <c r="I46" s="160"/>
      <c r="J46" s="160"/>
    </row>
    <row r="47" spans="1:18" ht="14.25" x14ac:dyDescent="0.15">
      <c r="A47" s="110"/>
      <c r="B47" s="110"/>
      <c r="C47" s="110"/>
      <c r="D47" s="109"/>
      <c r="E47" s="160"/>
      <c r="F47" s="160"/>
      <c r="G47" s="160"/>
      <c r="H47" s="160"/>
      <c r="I47" s="160"/>
      <c r="J47" s="160"/>
    </row>
    <row r="48" spans="1:18" ht="14.25" x14ac:dyDescent="0.15">
      <c r="A48" s="110"/>
      <c r="B48" s="110"/>
      <c r="C48" s="110"/>
      <c r="D48" s="109"/>
      <c r="E48" s="161"/>
      <c r="F48" s="161"/>
      <c r="G48" s="161"/>
      <c r="H48" s="161"/>
      <c r="I48" s="161"/>
      <c r="J48" s="161"/>
    </row>
    <row r="49" spans="1:10" ht="43.5" customHeight="1" x14ac:dyDescent="0.15">
      <c r="A49" s="110"/>
      <c r="B49" s="110"/>
      <c r="C49" s="110"/>
      <c r="D49" s="109"/>
      <c r="E49" s="161"/>
      <c r="F49" s="161"/>
      <c r="G49" s="161"/>
      <c r="H49" s="161"/>
      <c r="I49" s="161"/>
      <c r="J49" s="161"/>
    </row>
    <row r="50" spans="1:10" ht="43.5" customHeight="1" x14ac:dyDescent="0.15">
      <c r="A50" s="110"/>
      <c r="B50" s="110"/>
      <c r="C50" s="110"/>
      <c r="D50" s="109"/>
      <c r="E50" s="161"/>
      <c r="F50" s="161"/>
      <c r="G50" s="161"/>
      <c r="H50" s="161"/>
      <c r="I50" s="161"/>
      <c r="J50" s="161"/>
    </row>
    <row r="51" spans="1:10" ht="42.75" customHeight="1" x14ac:dyDescent="0.15">
      <c r="A51" s="110"/>
      <c r="B51" s="110"/>
      <c r="C51" s="110"/>
      <c r="D51" s="109"/>
      <c r="E51" s="161"/>
      <c r="F51" s="161"/>
      <c r="G51" s="161"/>
      <c r="H51" s="161"/>
      <c r="I51" s="161"/>
      <c r="J51" s="161"/>
    </row>
    <row r="52" spans="1:10" ht="14.25" x14ac:dyDescent="0.15">
      <c r="A52" s="110"/>
      <c r="B52" s="110"/>
      <c r="C52" s="110"/>
      <c r="D52" s="109"/>
      <c r="E52" s="160"/>
      <c r="F52" s="160"/>
      <c r="G52" s="160"/>
      <c r="H52" s="160"/>
      <c r="I52" s="160"/>
      <c r="J52" s="160"/>
    </row>
    <row r="53" spans="1:10" ht="44.25" customHeight="1" x14ac:dyDescent="0.15">
      <c r="A53" s="110"/>
      <c r="B53" s="110"/>
      <c r="C53" s="110"/>
      <c r="D53" s="109"/>
      <c r="E53" s="121"/>
      <c r="F53" s="110"/>
      <c r="G53" s="110"/>
      <c r="H53" s="110"/>
      <c r="I53" s="110"/>
      <c r="J53" s="110"/>
    </row>
    <row r="54" spans="1:10" ht="165.75" customHeight="1" x14ac:dyDescent="0.15">
      <c r="A54" s="110"/>
      <c r="B54" s="110"/>
      <c r="C54" s="110"/>
      <c r="D54" s="109"/>
      <c r="E54" s="160"/>
      <c r="F54" s="160"/>
      <c r="G54" s="160"/>
      <c r="H54" s="160"/>
      <c r="I54" s="160"/>
      <c r="J54" s="160"/>
    </row>
    <row r="55" spans="1:10" ht="44.25" customHeight="1" x14ac:dyDescent="0.15">
      <c r="A55" s="110"/>
      <c r="B55" s="110"/>
      <c r="C55" s="110"/>
      <c r="D55" s="109"/>
      <c r="E55" s="160"/>
      <c r="F55" s="160"/>
      <c r="G55" s="160"/>
      <c r="H55" s="160"/>
      <c r="I55" s="160"/>
      <c r="J55" s="160"/>
    </row>
    <row r="56" spans="1:10" ht="43.5" customHeight="1" x14ac:dyDescent="0.15">
      <c r="A56" s="110"/>
      <c r="B56" s="110"/>
      <c r="C56" s="110"/>
      <c r="D56" s="109"/>
      <c r="E56" s="160"/>
      <c r="F56" s="160"/>
      <c r="G56" s="160"/>
      <c r="H56" s="160"/>
      <c r="I56" s="160"/>
      <c r="J56" s="160"/>
    </row>
    <row r="57" spans="1:10" ht="14.25" x14ac:dyDescent="0.15">
      <c r="A57" s="110"/>
      <c r="B57" s="110"/>
      <c r="C57" s="110"/>
      <c r="D57" s="109"/>
      <c r="E57" s="160"/>
      <c r="F57" s="160"/>
      <c r="G57" s="160"/>
      <c r="H57" s="160"/>
      <c r="I57" s="160"/>
      <c r="J57" s="160"/>
    </row>
    <row r="58" spans="1:10" ht="26.25" customHeight="1" x14ac:dyDescent="0.15">
      <c r="A58" s="110"/>
      <c r="B58" s="110"/>
      <c r="C58" s="110"/>
      <c r="D58" s="109"/>
      <c r="E58" s="160"/>
      <c r="F58" s="160"/>
      <c r="G58" s="160"/>
      <c r="H58" s="160"/>
      <c r="I58" s="160"/>
      <c r="J58" s="160"/>
    </row>
    <row r="59" spans="1:10" ht="46.5" customHeight="1" x14ac:dyDescent="0.15">
      <c r="A59" s="110"/>
      <c r="B59" s="110"/>
      <c r="C59" s="110"/>
      <c r="D59" s="109"/>
      <c r="E59" s="160"/>
      <c r="F59" s="160"/>
      <c r="G59" s="160"/>
      <c r="H59" s="160"/>
      <c r="I59" s="160"/>
      <c r="J59" s="160"/>
    </row>
    <row r="60" spans="1:10" ht="40.5" customHeight="1" x14ac:dyDescent="0.15">
      <c r="A60" s="110"/>
      <c r="B60" s="110"/>
      <c r="C60" s="110"/>
      <c r="D60" s="109"/>
      <c r="E60" s="160"/>
      <c r="F60" s="160"/>
      <c r="G60" s="160"/>
      <c r="H60" s="160"/>
      <c r="I60" s="160"/>
      <c r="J60" s="160"/>
    </row>
    <row r="61" spans="1:10" ht="51.75" customHeight="1" x14ac:dyDescent="0.15">
      <c r="A61" s="110"/>
      <c r="B61" s="110"/>
      <c r="C61" s="110"/>
      <c r="D61" s="109"/>
      <c r="E61" s="161"/>
      <c r="F61" s="161"/>
      <c r="G61" s="161"/>
      <c r="H61" s="161"/>
      <c r="I61" s="161"/>
      <c r="J61" s="161"/>
    </row>
    <row r="62" spans="1:10" ht="54" customHeight="1" x14ac:dyDescent="0.15">
      <c r="A62" s="110"/>
      <c r="B62" s="110"/>
      <c r="C62" s="110"/>
      <c r="D62" s="109"/>
      <c r="E62" s="160"/>
      <c r="F62" s="160"/>
      <c r="G62" s="160"/>
      <c r="H62" s="160"/>
      <c r="I62" s="160"/>
      <c r="J62" s="160"/>
    </row>
    <row r="63" spans="1:10" ht="36" customHeight="1" x14ac:dyDescent="0.15">
      <c r="A63" s="110"/>
      <c r="B63" s="110"/>
      <c r="C63" s="110"/>
      <c r="D63" s="109"/>
      <c r="E63" s="160"/>
      <c r="F63" s="160"/>
      <c r="G63" s="160"/>
      <c r="H63" s="160"/>
      <c r="I63" s="160"/>
      <c r="J63" s="160"/>
    </row>
    <row r="64" spans="1:10" ht="54" customHeight="1" x14ac:dyDescent="0.15">
      <c r="A64" s="110"/>
      <c r="B64" s="110"/>
      <c r="C64" s="110"/>
      <c r="D64" s="109"/>
      <c r="E64" s="160"/>
      <c r="F64" s="160"/>
      <c r="G64" s="160"/>
      <c r="H64" s="160"/>
      <c r="I64" s="160"/>
      <c r="J64" s="160"/>
    </row>
    <row r="65" spans="1:10" ht="57.75" customHeight="1" x14ac:dyDescent="0.15">
      <c r="A65" s="110"/>
      <c r="B65" s="110"/>
      <c r="C65" s="110"/>
      <c r="D65" s="109"/>
      <c r="E65" s="160"/>
      <c r="F65" s="160"/>
      <c r="G65" s="160"/>
      <c r="H65" s="160"/>
      <c r="I65" s="160"/>
      <c r="J65" s="160"/>
    </row>
    <row r="66" spans="1:10" ht="48" customHeight="1" x14ac:dyDescent="0.15">
      <c r="A66" s="110"/>
      <c r="B66" s="110"/>
      <c r="C66" s="110"/>
      <c r="D66" s="109"/>
      <c r="E66" s="160"/>
      <c r="F66" s="160"/>
      <c r="G66" s="160"/>
      <c r="H66" s="160"/>
      <c r="I66" s="160"/>
      <c r="J66" s="160"/>
    </row>
    <row r="67" spans="1:10" ht="40.5" customHeight="1" x14ac:dyDescent="0.15">
      <c r="A67" s="110"/>
      <c r="B67" s="110"/>
      <c r="C67" s="110"/>
      <c r="D67" s="109"/>
      <c r="E67" s="160"/>
      <c r="F67" s="160"/>
      <c r="G67" s="160"/>
      <c r="H67" s="160"/>
      <c r="I67" s="160"/>
      <c r="J67" s="160"/>
    </row>
    <row r="68" spans="1:10" ht="14.25" x14ac:dyDescent="0.15">
      <c r="A68" s="110"/>
      <c r="B68" s="110"/>
      <c r="C68" s="110"/>
      <c r="D68" s="109"/>
      <c r="E68" s="160"/>
      <c r="F68" s="160"/>
      <c r="G68" s="160"/>
      <c r="H68" s="160"/>
      <c r="I68" s="160"/>
      <c r="J68" s="160"/>
    </row>
    <row r="69" spans="1:10" ht="14.25" x14ac:dyDescent="0.15">
      <c r="A69" s="110"/>
      <c r="B69" s="110"/>
      <c r="C69" s="110"/>
      <c r="D69" s="109"/>
      <c r="E69" s="160"/>
      <c r="F69" s="160"/>
      <c r="G69" s="160"/>
      <c r="H69" s="160"/>
      <c r="I69" s="160"/>
      <c r="J69" s="160"/>
    </row>
    <row r="70" spans="1:10" ht="41.25" customHeight="1" x14ac:dyDescent="0.15">
      <c r="A70" s="110"/>
      <c r="B70" s="110"/>
      <c r="C70" s="110"/>
      <c r="D70" s="109"/>
      <c r="E70" s="160"/>
      <c r="F70" s="160"/>
      <c r="G70" s="160"/>
      <c r="H70" s="160"/>
      <c r="I70" s="160"/>
      <c r="J70" s="160"/>
    </row>
    <row r="71" spans="1:10" ht="36" customHeight="1" x14ac:dyDescent="0.15">
      <c r="A71" s="110"/>
      <c r="B71" s="110"/>
      <c r="C71" s="110"/>
      <c r="D71" s="110"/>
      <c r="E71" s="160"/>
      <c r="F71" s="160"/>
      <c r="G71" s="160"/>
      <c r="H71" s="160"/>
      <c r="I71" s="160"/>
      <c r="J71" s="160"/>
    </row>
    <row r="72" spans="1:10" ht="14.25" x14ac:dyDescent="0.15">
      <c r="A72" s="110"/>
      <c r="B72" s="110"/>
      <c r="C72" s="110"/>
      <c r="D72" s="110"/>
      <c r="E72" s="160"/>
      <c r="F72" s="160"/>
      <c r="G72" s="160"/>
      <c r="H72" s="160"/>
      <c r="I72" s="160"/>
      <c r="J72" s="160"/>
    </row>
    <row r="73" spans="1:10" ht="14.25" x14ac:dyDescent="0.15">
      <c r="A73" s="110"/>
      <c r="B73" s="110"/>
      <c r="C73" s="110"/>
      <c r="D73" s="110"/>
      <c r="E73" s="160"/>
      <c r="F73" s="160"/>
      <c r="G73" s="160"/>
      <c r="H73" s="160"/>
      <c r="I73" s="160"/>
      <c r="J73" s="160"/>
    </row>
    <row r="74" spans="1:10" ht="14.25" x14ac:dyDescent="0.15">
      <c r="A74" s="110"/>
      <c r="B74" s="110"/>
      <c r="C74" s="110"/>
      <c r="D74" s="110"/>
      <c r="E74" s="160"/>
      <c r="F74" s="160"/>
      <c r="G74" s="160"/>
      <c r="H74" s="160"/>
      <c r="I74" s="160"/>
      <c r="J74" s="160"/>
    </row>
    <row r="75" spans="1:10" ht="14.25" x14ac:dyDescent="0.15">
      <c r="A75" s="110"/>
      <c r="B75" s="110"/>
      <c r="C75" s="110"/>
      <c r="D75" s="110"/>
      <c r="E75" s="160"/>
      <c r="F75" s="160"/>
      <c r="G75" s="160"/>
      <c r="H75" s="160"/>
      <c r="I75" s="160"/>
      <c r="J75" s="160"/>
    </row>
    <row r="76" spans="1:10" x14ac:dyDescent="0.15">
      <c r="A76" s="110"/>
      <c r="B76" s="110"/>
      <c r="C76" s="110"/>
      <c r="D76" s="110"/>
      <c r="E76" s="110"/>
      <c r="F76" s="110"/>
      <c r="G76" s="110"/>
      <c r="H76" s="110"/>
      <c r="I76" s="110"/>
      <c r="J76" s="110"/>
    </row>
    <row r="77" spans="1:10" x14ac:dyDescent="0.15">
      <c r="A77" s="110"/>
      <c r="B77" s="110"/>
      <c r="C77" s="110"/>
      <c r="D77" s="110"/>
      <c r="E77" s="110"/>
      <c r="F77" s="110"/>
      <c r="G77" s="110"/>
      <c r="H77" s="110"/>
      <c r="I77" s="110"/>
      <c r="J77" s="110"/>
    </row>
    <row r="78" spans="1:10" x14ac:dyDescent="0.15">
      <c r="A78" s="110"/>
      <c r="B78" s="110"/>
      <c r="C78" s="110"/>
      <c r="D78" s="110"/>
      <c r="E78" s="110"/>
      <c r="F78" s="110"/>
      <c r="G78" s="110"/>
      <c r="H78" s="110"/>
      <c r="I78" s="110"/>
      <c r="J78" s="110"/>
    </row>
    <row r="79" spans="1:10" x14ac:dyDescent="0.15">
      <c r="A79" s="110"/>
      <c r="B79" s="110"/>
      <c r="C79" s="110"/>
      <c r="D79" s="110"/>
      <c r="E79" s="110"/>
      <c r="F79" s="110"/>
      <c r="G79" s="110"/>
      <c r="H79" s="110"/>
      <c r="I79" s="110"/>
      <c r="J79" s="110"/>
    </row>
    <row r="80" spans="1:10" x14ac:dyDescent="0.15">
      <c r="A80" s="110"/>
      <c r="B80" s="110"/>
      <c r="C80" s="110"/>
      <c r="D80" s="110"/>
      <c r="E80" s="110"/>
      <c r="F80" s="110"/>
      <c r="G80" s="110"/>
      <c r="H80" s="110"/>
      <c r="I80" s="110"/>
      <c r="J80" s="110"/>
    </row>
    <row r="81" spans="1:10" x14ac:dyDescent="0.15">
      <c r="A81" s="110"/>
      <c r="B81" s="110"/>
      <c r="C81" s="110"/>
      <c r="D81" s="110"/>
      <c r="E81" s="110"/>
      <c r="F81" s="110"/>
      <c r="G81" s="110"/>
      <c r="H81" s="110"/>
      <c r="I81" s="110"/>
      <c r="J81" s="110"/>
    </row>
    <row r="82" spans="1:10" x14ac:dyDescent="0.15">
      <c r="A82" s="110"/>
      <c r="B82" s="110"/>
      <c r="C82" s="110"/>
      <c r="D82" s="110"/>
      <c r="E82" s="110"/>
      <c r="F82" s="110"/>
      <c r="G82" s="110"/>
      <c r="H82" s="110"/>
      <c r="I82" s="110"/>
      <c r="J82" s="110"/>
    </row>
    <row r="83" spans="1:10" x14ac:dyDescent="0.15">
      <c r="A83" s="110"/>
      <c r="B83" s="110"/>
      <c r="C83" s="110"/>
      <c r="D83" s="110"/>
      <c r="E83" s="110"/>
      <c r="F83" s="110"/>
      <c r="G83" s="110"/>
      <c r="H83" s="110"/>
      <c r="I83" s="110"/>
      <c r="J83" s="110"/>
    </row>
    <row r="84" spans="1:10" x14ac:dyDescent="0.15">
      <c r="A84" s="110"/>
      <c r="B84" s="110"/>
      <c r="C84" s="110"/>
      <c r="D84" s="110"/>
      <c r="E84" s="110"/>
      <c r="F84" s="110"/>
      <c r="G84" s="110"/>
      <c r="H84" s="110"/>
      <c r="I84" s="110"/>
      <c r="J84" s="110"/>
    </row>
    <row r="85" spans="1:10" x14ac:dyDescent="0.15">
      <c r="A85" s="110"/>
      <c r="B85" s="110"/>
      <c r="C85" s="110"/>
      <c r="D85" s="110"/>
      <c r="E85" s="110"/>
      <c r="F85" s="110"/>
      <c r="G85" s="110"/>
      <c r="H85" s="110"/>
      <c r="I85" s="110"/>
      <c r="J85" s="110"/>
    </row>
    <row r="86" spans="1:10" x14ac:dyDescent="0.15">
      <c r="A86" s="110"/>
      <c r="B86" s="110"/>
      <c r="C86" s="110"/>
      <c r="D86" s="110"/>
      <c r="E86" s="110"/>
      <c r="F86" s="110"/>
      <c r="G86" s="110"/>
      <c r="H86" s="110"/>
      <c r="I86" s="110"/>
      <c r="J86" s="110"/>
    </row>
    <row r="87" spans="1:10" x14ac:dyDescent="0.15">
      <c r="A87" s="110"/>
      <c r="B87" s="110"/>
      <c r="C87" s="110"/>
      <c r="D87" s="110"/>
      <c r="E87" s="110"/>
      <c r="F87" s="110"/>
      <c r="G87" s="110"/>
      <c r="H87" s="110"/>
      <c r="I87" s="110"/>
      <c r="J87" s="110"/>
    </row>
    <row r="88" spans="1:10" x14ac:dyDescent="0.15">
      <c r="A88" s="110"/>
      <c r="B88" s="110"/>
      <c r="C88" s="110"/>
      <c r="D88" s="110"/>
      <c r="E88" s="110"/>
      <c r="F88" s="110"/>
      <c r="G88" s="110"/>
      <c r="H88" s="110"/>
      <c r="I88" s="110"/>
      <c r="J88" s="110"/>
    </row>
    <row r="89" spans="1:10" x14ac:dyDescent="0.15">
      <c r="A89" s="110"/>
      <c r="B89" s="110"/>
      <c r="C89" s="110"/>
      <c r="D89" s="110"/>
      <c r="E89" s="110"/>
      <c r="F89" s="110"/>
      <c r="G89" s="110"/>
      <c r="H89" s="110"/>
      <c r="I89" s="110"/>
      <c r="J89" s="110"/>
    </row>
    <row r="90" spans="1:10" x14ac:dyDescent="0.15">
      <c r="A90" s="110"/>
      <c r="B90" s="110"/>
      <c r="C90" s="110"/>
      <c r="D90" s="110"/>
      <c r="E90" s="110"/>
      <c r="F90" s="110"/>
      <c r="G90" s="110"/>
      <c r="H90" s="110"/>
      <c r="I90" s="110"/>
      <c r="J90" s="110"/>
    </row>
    <row r="91" spans="1:10" x14ac:dyDescent="0.15">
      <c r="A91" s="110"/>
      <c r="B91" s="110"/>
      <c r="C91" s="110"/>
      <c r="D91" s="110"/>
      <c r="E91" s="110"/>
      <c r="F91" s="110"/>
      <c r="G91" s="110"/>
      <c r="H91" s="110"/>
      <c r="I91" s="110"/>
      <c r="J91" s="110"/>
    </row>
    <row r="92" spans="1:10" x14ac:dyDescent="0.15">
      <c r="A92" s="110"/>
      <c r="B92" s="110"/>
      <c r="C92" s="110"/>
      <c r="D92" s="110"/>
      <c r="E92" s="110"/>
      <c r="F92" s="110"/>
      <c r="G92" s="110"/>
      <c r="H92" s="110"/>
      <c r="I92" s="110"/>
      <c r="J92" s="110"/>
    </row>
    <row r="93" spans="1:10" x14ac:dyDescent="0.15">
      <c r="A93" s="110"/>
      <c r="B93" s="110"/>
      <c r="C93" s="110"/>
      <c r="D93" s="110"/>
      <c r="E93" s="110"/>
      <c r="F93" s="110"/>
      <c r="G93" s="110"/>
      <c r="H93" s="110"/>
      <c r="I93" s="110"/>
      <c r="J93" s="110"/>
    </row>
    <row r="94" spans="1:10" x14ac:dyDescent="0.15">
      <c r="A94" s="110"/>
      <c r="B94" s="110"/>
      <c r="C94" s="110"/>
      <c r="D94" s="110"/>
      <c r="E94" s="110"/>
      <c r="F94" s="110"/>
      <c r="G94" s="110"/>
      <c r="H94" s="110"/>
      <c r="I94" s="110"/>
      <c r="J94" s="110"/>
    </row>
    <row r="95" spans="1:10" x14ac:dyDescent="0.15">
      <c r="A95" s="110"/>
      <c r="B95" s="110"/>
      <c r="C95" s="110"/>
      <c r="D95" s="110"/>
      <c r="E95" s="110"/>
      <c r="F95" s="110"/>
      <c r="G95" s="110"/>
      <c r="H95" s="110"/>
      <c r="I95" s="110"/>
      <c r="J95" s="110"/>
    </row>
    <row r="96" spans="1:10" x14ac:dyDescent="0.15">
      <c r="A96" s="110"/>
      <c r="B96" s="110"/>
      <c r="C96" s="110"/>
      <c r="D96" s="110"/>
      <c r="E96" s="110"/>
      <c r="F96" s="110"/>
      <c r="G96" s="110"/>
      <c r="H96" s="110"/>
      <c r="I96" s="110"/>
      <c r="J96" s="110"/>
    </row>
    <row r="97" spans="1:10" x14ac:dyDescent="0.15">
      <c r="A97" s="110"/>
      <c r="B97" s="110"/>
      <c r="C97" s="110"/>
      <c r="D97" s="110"/>
      <c r="E97" s="110"/>
      <c r="F97" s="110"/>
      <c r="G97" s="110"/>
      <c r="H97" s="110"/>
      <c r="I97" s="110"/>
      <c r="J97" s="110"/>
    </row>
    <row r="98" spans="1:10" x14ac:dyDescent="0.15">
      <c r="A98" s="110"/>
      <c r="B98" s="110"/>
      <c r="C98" s="110"/>
      <c r="D98" s="110"/>
      <c r="E98" s="110"/>
      <c r="F98" s="110"/>
      <c r="G98" s="110"/>
      <c r="H98" s="110"/>
      <c r="I98" s="110"/>
      <c r="J98" s="110"/>
    </row>
    <row r="99" spans="1:10" x14ac:dyDescent="0.15">
      <c r="A99" s="110"/>
      <c r="B99" s="110"/>
      <c r="C99" s="110"/>
      <c r="D99" s="110"/>
      <c r="E99" s="110"/>
      <c r="F99" s="110"/>
      <c r="G99" s="110"/>
      <c r="H99" s="110"/>
      <c r="I99" s="110"/>
      <c r="J99" s="110"/>
    </row>
    <row r="100" spans="1:10" x14ac:dyDescent="0.15">
      <c r="A100" s="110"/>
      <c r="B100" s="110"/>
      <c r="C100" s="110"/>
      <c r="D100" s="110"/>
      <c r="E100" s="110"/>
      <c r="F100" s="110"/>
      <c r="G100" s="110"/>
      <c r="H100" s="110"/>
      <c r="I100" s="110"/>
      <c r="J100" s="110"/>
    </row>
    <row r="101" spans="1:10" x14ac:dyDescent="0.15">
      <c r="A101" s="110"/>
      <c r="B101" s="110"/>
      <c r="C101" s="110"/>
      <c r="D101" s="110"/>
      <c r="E101" s="110"/>
      <c r="F101" s="110"/>
      <c r="G101" s="110"/>
      <c r="H101" s="110"/>
      <c r="I101" s="110"/>
      <c r="J101" s="110"/>
    </row>
    <row r="102" spans="1:10" x14ac:dyDescent="0.15">
      <c r="A102" s="110"/>
      <c r="B102" s="110"/>
      <c r="C102" s="110"/>
      <c r="D102" s="110"/>
      <c r="E102" s="110"/>
      <c r="F102" s="110"/>
      <c r="G102" s="110"/>
      <c r="H102" s="110"/>
      <c r="I102" s="110"/>
      <c r="J102" s="110"/>
    </row>
    <row r="103" spans="1:10" x14ac:dyDescent="0.15">
      <c r="A103" s="110"/>
      <c r="B103" s="110"/>
      <c r="C103" s="110"/>
      <c r="D103" s="110"/>
      <c r="E103" s="110"/>
      <c r="F103" s="110"/>
      <c r="G103" s="110"/>
      <c r="H103" s="110"/>
      <c r="I103" s="110"/>
      <c r="J103" s="110"/>
    </row>
    <row r="104" spans="1:10" x14ac:dyDescent="0.15">
      <c r="A104" s="110"/>
      <c r="B104" s="110"/>
      <c r="C104" s="110"/>
      <c r="D104" s="110"/>
      <c r="E104" s="110"/>
      <c r="F104" s="110"/>
      <c r="G104" s="110"/>
      <c r="H104" s="110"/>
      <c r="I104" s="110"/>
      <c r="J104" s="110"/>
    </row>
    <row r="105" spans="1:10" x14ac:dyDescent="0.15">
      <c r="A105" s="110"/>
      <c r="B105" s="110"/>
      <c r="C105" s="110"/>
      <c r="D105" s="110"/>
      <c r="E105" s="110"/>
      <c r="F105" s="110"/>
      <c r="G105" s="110"/>
      <c r="H105" s="110"/>
      <c r="I105" s="110"/>
      <c r="J105" s="110"/>
    </row>
    <row r="106" spans="1:10" x14ac:dyDescent="0.15">
      <c r="A106" s="110"/>
      <c r="B106" s="110"/>
      <c r="C106" s="110"/>
      <c r="D106" s="110"/>
      <c r="E106" s="110"/>
      <c r="F106" s="110"/>
      <c r="G106" s="110"/>
      <c r="H106" s="110"/>
      <c r="I106" s="110"/>
      <c r="J106" s="110"/>
    </row>
    <row r="107" spans="1:10" x14ac:dyDescent="0.15">
      <c r="A107" s="110"/>
      <c r="B107" s="110"/>
      <c r="C107" s="110"/>
      <c r="D107" s="110"/>
      <c r="E107" s="110"/>
      <c r="F107" s="110"/>
      <c r="G107" s="110"/>
      <c r="H107" s="110"/>
      <c r="I107" s="110"/>
      <c r="J107" s="110"/>
    </row>
    <row r="108" spans="1:10" x14ac:dyDescent="0.15">
      <c r="A108" s="110"/>
      <c r="B108" s="110"/>
      <c r="C108" s="110"/>
      <c r="D108" s="110"/>
      <c r="E108" s="110"/>
      <c r="F108" s="110"/>
      <c r="G108" s="110"/>
      <c r="H108" s="110"/>
      <c r="I108" s="110"/>
      <c r="J108" s="110"/>
    </row>
    <row r="109" spans="1:10" x14ac:dyDescent="0.15">
      <c r="A109" s="110"/>
      <c r="B109" s="110"/>
      <c r="C109" s="110"/>
      <c r="D109" s="110"/>
      <c r="E109" s="110"/>
      <c r="F109" s="110"/>
      <c r="G109" s="110"/>
      <c r="H109" s="110"/>
      <c r="I109" s="110"/>
      <c r="J109" s="110"/>
    </row>
    <row r="110" spans="1:10" x14ac:dyDescent="0.15">
      <c r="A110" s="110"/>
      <c r="B110" s="110"/>
      <c r="C110" s="110"/>
      <c r="D110" s="110"/>
      <c r="E110" s="110"/>
      <c r="F110" s="110"/>
      <c r="G110" s="110"/>
      <c r="H110" s="110"/>
      <c r="I110" s="110"/>
      <c r="J110" s="110"/>
    </row>
    <row r="111" spans="1:10" x14ac:dyDescent="0.15">
      <c r="A111" s="110"/>
      <c r="B111" s="110"/>
      <c r="C111" s="110"/>
      <c r="D111" s="110"/>
      <c r="E111" s="110"/>
      <c r="F111" s="110"/>
      <c r="G111" s="110"/>
      <c r="H111" s="110"/>
      <c r="I111" s="110"/>
      <c r="J111" s="110"/>
    </row>
    <row r="112" spans="1:10" x14ac:dyDescent="0.15">
      <c r="A112" s="110"/>
      <c r="B112" s="110"/>
      <c r="C112" s="110"/>
      <c r="D112" s="110"/>
      <c r="E112" s="110"/>
      <c r="F112" s="110"/>
      <c r="G112" s="110"/>
      <c r="H112" s="110"/>
      <c r="I112" s="110"/>
      <c r="J112" s="110"/>
    </row>
    <row r="113" spans="1:10" x14ac:dyDescent="0.15">
      <c r="A113" s="110"/>
      <c r="B113" s="110"/>
      <c r="C113" s="110"/>
      <c r="D113" s="110"/>
      <c r="E113" s="110"/>
      <c r="F113" s="110"/>
      <c r="G113" s="110"/>
      <c r="H113" s="110"/>
      <c r="I113" s="110"/>
      <c r="J113" s="110"/>
    </row>
    <row r="114" spans="1:10" x14ac:dyDescent="0.15">
      <c r="A114" s="110"/>
      <c r="B114" s="110"/>
      <c r="C114" s="110"/>
      <c r="D114" s="110"/>
      <c r="E114" s="110"/>
      <c r="F114" s="110"/>
      <c r="G114" s="110"/>
      <c r="H114" s="110"/>
      <c r="I114" s="110"/>
      <c r="J114" s="110"/>
    </row>
    <row r="115" spans="1:10" x14ac:dyDescent="0.15">
      <c r="A115" s="110"/>
      <c r="B115" s="110"/>
      <c r="C115" s="110"/>
      <c r="D115" s="110"/>
      <c r="E115" s="110"/>
      <c r="F115" s="110"/>
      <c r="G115" s="110"/>
      <c r="H115" s="110"/>
      <c r="I115" s="110"/>
      <c r="J115" s="110"/>
    </row>
    <row r="116" spans="1:10" x14ac:dyDescent="0.15">
      <c r="A116" s="110"/>
      <c r="B116" s="110"/>
      <c r="C116" s="110"/>
      <c r="D116" s="110"/>
      <c r="E116" s="110"/>
      <c r="F116" s="110"/>
      <c r="G116" s="110"/>
      <c r="H116" s="110"/>
      <c r="I116" s="110"/>
      <c r="J116" s="110"/>
    </row>
    <row r="117" spans="1:10" x14ac:dyDescent="0.15">
      <c r="A117" s="110"/>
      <c r="B117" s="110"/>
      <c r="C117" s="110"/>
      <c r="D117" s="110"/>
      <c r="E117" s="110"/>
      <c r="F117" s="110"/>
      <c r="G117" s="110"/>
      <c r="H117" s="110"/>
      <c r="I117" s="110"/>
      <c r="J117" s="110"/>
    </row>
    <row r="118" spans="1:10" x14ac:dyDescent="0.15">
      <c r="A118" s="110"/>
      <c r="B118" s="110"/>
      <c r="C118" s="110"/>
      <c r="D118" s="110"/>
      <c r="E118" s="110"/>
      <c r="F118" s="110"/>
      <c r="G118" s="110"/>
      <c r="H118" s="110"/>
      <c r="I118" s="110"/>
      <c r="J118" s="110"/>
    </row>
    <row r="119" spans="1:10" x14ac:dyDescent="0.15">
      <c r="A119" s="110"/>
      <c r="B119" s="110"/>
      <c r="C119" s="110"/>
      <c r="D119" s="110"/>
      <c r="E119" s="110"/>
      <c r="F119" s="110"/>
      <c r="G119" s="110"/>
      <c r="H119" s="110"/>
      <c r="I119" s="110"/>
      <c r="J119" s="110"/>
    </row>
    <row r="120" spans="1:10" x14ac:dyDescent="0.15">
      <c r="A120" s="110"/>
      <c r="B120" s="110"/>
      <c r="C120" s="110"/>
      <c r="D120" s="110"/>
      <c r="E120" s="110"/>
      <c r="F120" s="110"/>
      <c r="G120" s="110"/>
      <c r="H120" s="110"/>
      <c r="I120" s="110"/>
      <c r="J120" s="110"/>
    </row>
    <row r="121" spans="1:10" x14ac:dyDescent="0.15">
      <c r="A121" s="110"/>
      <c r="B121" s="110"/>
      <c r="C121" s="110"/>
      <c r="D121" s="110"/>
      <c r="E121" s="110"/>
      <c r="F121" s="110"/>
      <c r="G121" s="110"/>
      <c r="H121" s="110"/>
      <c r="I121" s="110"/>
      <c r="J121" s="110"/>
    </row>
    <row r="122" spans="1:10" x14ac:dyDescent="0.15">
      <c r="A122" s="110"/>
      <c r="B122" s="110"/>
      <c r="C122" s="110"/>
      <c r="D122" s="110"/>
      <c r="E122" s="110"/>
      <c r="F122" s="110"/>
      <c r="G122" s="110"/>
      <c r="H122" s="110"/>
      <c r="I122" s="110"/>
      <c r="J122" s="110"/>
    </row>
    <row r="123" spans="1:10" x14ac:dyDescent="0.15">
      <c r="A123" s="110"/>
      <c r="B123" s="110"/>
      <c r="C123" s="110"/>
      <c r="D123" s="110"/>
      <c r="E123" s="110"/>
      <c r="F123" s="110"/>
      <c r="G123" s="110"/>
      <c r="H123" s="110"/>
      <c r="I123" s="110"/>
      <c r="J123" s="110"/>
    </row>
    <row r="124" spans="1:10" x14ac:dyDescent="0.15">
      <c r="A124" s="110"/>
      <c r="B124" s="110"/>
      <c r="C124" s="110"/>
      <c r="D124" s="110"/>
      <c r="E124" s="110"/>
      <c r="F124" s="110"/>
      <c r="G124" s="110"/>
      <c r="H124" s="110"/>
      <c r="I124" s="110"/>
      <c r="J124" s="110"/>
    </row>
    <row r="125" spans="1:10" x14ac:dyDescent="0.15">
      <c r="A125" s="110"/>
      <c r="B125" s="110"/>
      <c r="C125" s="110"/>
      <c r="D125" s="110"/>
      <c r="E125" s="110"/>
      <c r="F125" s="110"/>
      <c r="G125" s="110"/>
      <c r="H125" s="110"/>
      <c r="I125" s="110"/>
      <c r="J125" s="110"/>
    </row>
    <row r="126" spans="1:10" x14ac:dyDescent="0.15">
      <c r="A126" s="110"/>
      <c r="B126" s="110"/>
      <c r="C126" s="110"/>
      <c r="D126" s="110"/>
      <c r="E126" s="110"/>
      <c r="F126" s="110"/>
      <c r="G126" s="110"/>
      <c r="H126" s="110"/>
      <c r="I126" s="110"/>
      <c r="J126" s="110"/>
    </row>
    <row r="127" spans="1:10" x14ac:dyDescent="0.15">
      <c r="A127" s="110"/>
      <c r="B127" s="110"/>
      <c r="C127" s="110"/>
      <c r="D127" s="110"/>
      <c r="E127" s="110"/>
      <c r="F127" s="110"/>
      <c r="G127" s="110"/>
      <c r="H127" s="110"/>
      <c r="I127" s="110"/>
      <c r="J127" s="110"/>
    </row>
    <row r="128" spans="1:10" x14ac:dyDescent="0.15">
      <c r="A128" s="110"/>
      <c r="B128" s="110"/>
      <c r="C128" s="110"/>
      <c r="D128" s="110"/>
      <c r="E128" s="110"/>
      <c r="F128" s="110"/>
      <c r="G128" s="110"/>
      <c r="H128" s="110"/>
      <c r="I128" s="110"/>
      <c r="J128" s="110"/>
    </row>
    <row r="129" spans="1:10" x14ac:dyDescent="0.15">
      <c r="A129" s="110"/>
      <c r="B129" s="110"/>
      <c r="C129" s="110"/>
      <c r="D129" s="110"/>
      <c r="E129" s="110"/>
      <c r="F129" s="110"/>
      <c r="G129" s="110"/>
      <c r="H129" s="110"/>
      <c r="I129" s="110"/>
      <c r="J129" s="110"/>
    </row>
    <row r="130" spans="1:10" x14ac:dyDescent="0.15">
      <c r="A130" s="110"/>
      <c r="B130" s="110"/>
      <c r="C130" s="110"/>
      <c r="D130" s="110"/>
      <c r="E130" s="110"/>
      <c r="F130" s="110"/>
      <c r="G130" s="110"/>
      <c r="H130" s="110"/>
      <c r="I130" s="110"/>
      <c r="J130" s="110"/>
    </row>
    <row r="131" spans="1:10" x14ac:dyDescent="0.15">
      <c r="A131" s="110"/>
      <c r="B131" s="110"/>
      <c r="C131" s="110"/>
      <c r="D131" s="110"/>
      <c r="E131" s="110"/>
      <c r="F131" s="110"/>
      <c r="G131" s="110"/>
      <c r="H131" s="110"/>
      <c r="I131" s="110"/>
      <c r="J131" s="110"/>
    </row>
    <row r="132" spans="1:10" x14ac:dyDescent="0.15">
      <c r="A132" s="110"/>
      <c r="B132" s="110"/>
      <c r="C132" s="110"/>
      <c r="D132" s="110"/>
      <c r="E132" s="110"/>
      <c r="F132" s="110"/>
      <c r="G132" s="110"/>
      <c r="H132" s="110"/>
      <c r="I132" s="110"/>
      <c r="J132" s="110"/>
    </row>
    <row r="133" spans="1:10" x14ac:dyDescent="0.15">
      <c r="A133" s="110"/>
      <c r="B133" s="110"/>
      <c r="C133" s="110"/>
      <c r="D133" s="110"/>
      <c r="E133" s="110"/>
      <c r="F133" s="110"/>
      <c r="G133" s="110"/>
      <c r="H133" s="110"/>
      <c r="I133" s="110"/>
      <c r="J133" s="110"/>
    </row>
    <row r="134" spans="1:10" x14ac:dyDescent="0.15">
      <c r="A134" s="110"/>
      <c r="B134" s="110"/>
      <c r="C134" s="110"/>
      <c r="D134" s="110"/>
      <c r="E134" s="110"/>
      <c r="F134" s="110"/>
      <c r="G134" s="110"/>
      <c r="H134" s="110"/>
      <c r="I134" s="110"/>
      <c r="J134" s="110"/>
    </row>
    <row r="135" spans="1:10" x14ac:dyDescent="0.15">
      <c r="A135" s="110"/>
      <c r="B135" s="110"/>
      <c r="C135" s="110"/>
      <c r="D135" s="110"/>
      <c r="E135" s="110"/>
      <c r="F135" s="110"/>
      <c r="G135" s="110"/>
      <c r="H135" s="110"/>
      <c r="I135" s="110"/>
      <c r="J135" s="110"/>
    </row>
    <row r="136" spans="1:10" x14ac:dyDescent="0.15">
      <c r="A136" s="110"/>
      <c r="B136" s="110"/>
      <c r="C136" s="110"/>
      <c r="D136" s="110"/>
      <c r="E136" s="110"/>
      <c r="F136" s="110"/>
      <c r="G136" s="110"/>
      <c r="H136" s="110"/>
      <c r="I136" s="110"/>
      <c r="J136" s="110"/>
    </row>
    <row r="137" spans="1:10" x14ac:dyDescent="0.15">
      <c r="A137" s="110"/>
      <c r="B137" s="110"/>
      <c r="C137" s="110"/>
      <c r="D137" s="110"/>
      <c r="E137" s="110"/>
      <c r="F137" s="110"/>
      <c r="G137" s="110"/>
      <c r="H137" s="110"/>
      <c r="I137" s="110"/>
      <c r="J137" s="110"/>
    </row>
    <row r="138" spans="1:10" x14ac:dyDescent="0.15">
      <c r="A138" s="110"/>
      <c r="B138" s="110"/>
      <c r="C138" s="110"/>
      <c r="D138" s="110"/>
      <c r="E138" s="110"/>
      <c r="F138" s="110"/>
      <c r="G138" s="110"/>
      <c r="H138" s="110"/>
      <c r="I138" s="110"/>
      <c r="J138" s="110"/>
    </row>
    <row r="139" spans="1:10" x14ac:dyDescent="0.15">
      <c r="A139" s="110"/>
      <c r="B139" s="110"/>
      <c r="C139" s="110"/>
      <c r="D139" s="110"/>
      <c r="E139" s="110"/>
      <c r="F139" s="110"/>
      <c r="G139" s="110"/>
      <c r="H139" s="110"/>
      <c r="I139" s="110"/>
      <c r="J139" s="110"/>
    </row>
    <row r="140" spans="1:10" x14ac:dyDescent="0.15">
      <c r="A140" s="110"/>
      <c r="B140" s="110"/>
      <c r="C140" s="110"/>
      <c r="D140" s="110"/>
      <c r="E140" s="110"/>
      <c r="F140" s="110"/>
      <c r="G140" s="110"/>
      <c r="H140" s="110"/>
      <c r="I140" s="110"/>
      <c r="J140" s="110"/>
    </row>
    <row r="141" spans="1:10" x14ac:dyDescent="0.15">
      <c r="A141" s="110"/>
      <c r="B141" s="110"/>
      <c r="C141" s="110"/>
      <c r="D141" s="110"/>
      <c r="E141" s="110"/>
      <c r="F141" s="110"/>
      <c r="G141" s="110"/>
      <c r="H141" s="110"/>
      <c r="I141" s="110"/>
      <c r="J141" s="110"/>
    </row>
    <row r="142" spans="1:10" x14ac:dyDescent="0.15">
      <c r="A142" s="110"/>
      <c r="B142" s="110"/>
      <c r="C142" s="110"/>
      <c r="D142" s="110"/>
      <c r="E142" s="110"/>
      <c r="F142" s="110"/>
      <c r="G142" s="110"/>
      <c r="H142" s="110"/>
      <c r="I142" s="110"/>
      <c r="J142" s="110"/>
    </row>
    <row r="143" spans="1:10" x14ac:dyDescent="0.15">
      <c r="A143" s="110"/>
      <c r="B143" s="110"/>
      <c r="C143" s="110"/>
      <c r="D143" s="110"/>
      <c r="E143" s="110"/>
      <c r="F143" s="110"/>
      <c r="G143" s="110"/>
      <c r="H143" s="110"/>
      <c r="I143" s="110"/>
      <c r="J143" s="110"/>
    </row>
    <row r="144" spans="1:10" x14ac:dyDescent="0.15">
      <c r="A144" s="110"/>
      <c r="B144" s="110"/>
      <c r="C144" s="110"/>
      <c r="D144" s="110"/>
      <c r="E144" s="110"/>
      <c r="F144" s="110"/>
      <c r="G144" s="110"/>
      <c r="H144" s="110"/>
      <c r="I144" s="110"/>
      <c r="J144" s="110"/>
    </row>
    <row r="145" spans="1:10" x14ac:dyDescent="0.15">
      <c r="A145" s="110"/>
      <c r="B145" s="110"/>
      <c r="C145" s="110"/>
      <c r="D145" s="110"/>
      <c r="E145" s="110"/>
      <c r="F145" s="110"/>
      <c r="G145" s="110"/>
      <c r="H145" s="110"/>
      <c r="I145" s="110"/>
      <c r="J145" s="110"/>
    </row>
    <row r="146" spans="1:10" x14ac:dyDescent="0.15">
      <c r="A146" s="110"/>
      <c r="B146" s="110"/>
      <c r="C146" s="110"/>
      <c r="D146" s="110"/>
      <c r="E146" s="110"/>
      <c r="F146" s="110"/>
      <c r="G146" s="110"/>
      <c r="H146" s="110"/>
      <c r="I146" s="110"/>
      <c r="J146" s="110"/>
    </row>
    <row r="147" spans="1:10" x14ac:dyDescent="0.15">
      <c r="A147" s="110"/>
      <c r="B147" s="110"/>
      <c r="C147" s="110"/>
      <c r="D147" s="110"/>
      <c r="E147" s="110"/>
      <c r="F147" s="110"/>
      <c r="G147" s="110"/>
      <c r="H147" s="110"/>
      <c r="I147" s="110"/>
      <c r="J147" s="110"/>
    </row>
    <row r="148" spans="1:10" x14ac:dyDescent="0.15">
      <c r="A148" s="110"/>
      <c r="B148" s="110"/>
      <c r="C148" s="110"/>
      <c r="D148" s="110"/>
      <c r="E148" s="110"/>
      <c r="F148" s="110"/>
      <c r="G148" s="110"/>
      <c r="H148" s="110"/>
      <c r="I148" s="110"/>
      <c r="J148" s="110"/>
    </row>
    <row r="149" spans="1:10" x14ac:dyDescent="0.15">
      <c r="A149" s="110"/>
      <c r="B149" s="110"/>
      <c r="C149" s="110"/>
      <c r="D149" s="110"/>
      <c r="E149" s="110"/>
      <c r="F149" s="110"/>
      <c r="G149" s="110"/>
      <c r="H149" s="110"/>
      <c r="I149" s="110"/>
      <c r="J149" s="110"/>
    </row>
    <row r="150" spans="1:10" x14ac:dyDescent="0.15">
      <c r="A150" s="110"/>
      <c r="B150" s="110"/>
      <c r="C150" s="110"/>
      <c r="D150" s="110"/>
      <c r="E150" s="110"/>
      <c r="F150" s="110"/>
      <c r="G150" s="110"/>
      <c r="H150" s="110"/>
      <c r="I150" s="110"/>
      <c r="J150" s="110"/>
    </row>
  </sheetData>
  <mergeCells count="52">
    <mergeCell ref="A1:B4"/>
    <mergeCell ref="C1:P4"/>
    <mergeCell ref="R9:R10"/>
    <mergeCell ref="A5:R7"/>
    <mergeCell ref="M9:M10"/>
    <mergeCell ref="N9:N10"/>
    <mergeCell ref="O9:O10"/>
    <mergeCell ref="P9:P10"/>
    <mergeCell ref="Q9:Q10"/>
    <mergeCell ref="H9:H10"/>
    <mergeCell ref="I9:I10"/>
    <mergeCell ref="J9:J10"/>
    <mergeCell ref="K9:K10"/>
    <mergeCell ref="L9:L10"/>
    <mergeCell ref="A9:A10"/>
    <mergeCell ref="D9:D10"/>
    <mergeCell ref="E9:E10"/>
    <mergeCell ref="F9:F10"/>
    <mergeCell ref="G9:G10"/>
    <mergeCell ref="E75:J75"/>
    <mergeCell ref="E70:J70"/>
    <mergeCell ref="E71:J71"/>
    <mergeCell ref="E72:J72"/>
    <mergeCell ref="E73:J73"/>
    <mergeCell ref="E74:J74"/>
    <mergeCell ref="E65:J65"/>
    <mergeCell ref="E66:J66"/>
    <mergeCell ref="E67:J67"/>
    <mergeCell ref="E68:J68"/>
    <mergeCell ref="E69:J69"/>
    <mergeCell ref="E60:J60"/>
    <mergeCell ref="E61:J61"/>
    <mergeCell ref="E62:J62"/>
    <mergeCell ref="E63:J63"/>
    <mergeCell ref="E64:J64"/>
    <mergeCell ref="E56:J56"/>
    <mergeCell ref="E57:J57"/>
    <mergeCell ref="E58:J58"/>
    <mergeCell ref="E59:J59"/>
    <mergeCell ref="E52:J52"/>
    <mergeCell ref="E54:J54"/>
    <mergeCell ref="E55:J55"/>
    <mergeCell ref="E46:J46"/>
    <mergeCell ref="E47:J47"/>
    <mergeCell ref="E48:J48"/>
    <mergeCell ref="E49:J49"/>
    <mergeCell ref="E50:J50"/>
    <mergeCell ref="E42:J42"/>
    <mergeCell ref="E43:J43"/>
    <mergeCell ref="E44:J44"/>
    <mergeCell ref="E45:J45"/>
    <mergeCell ref="E51:J51"/>
  </mergeCells>
  <pageMargins left="0.78740157480314965" right="0.78740157480314965" top="0.78740157480314965" bottom="0.78740157480314965" header="0.31496062992125984" footer="0.51181102362204722"/>
  <pageSetup scale="50" orientation="landscape" r:id="rId1"/>
  <headerFooter>
    <oddFooter>&amp;CPiensa en el medio ambiente, antes de imprimir este documento.
Cualquier copia impresa de este documento se considera como COPIA NO CONTROLADA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6AF68-196D-4168-A305-4F4CB6E2855E}">
  <dimension ref="A1:N30"/>
  <sheetViews>
    <sheetView topLeftCell="A19" workbookViewId="0">
      <selection activeCell="B25" sqref="B25:G25"/>
    </sheetView>
  </sheetViews>
  <sheetFormatPr defaultColWidth="11.42578125" defaultRowHeight="15" x14ac:dyDescent="0.25"/>
  <cols>
    <col min="1" max="1" width="28" customWidth="1"/>
    <col min="7" max="7" width="25.7109375" customWidth="1"/>
  </cols>
  <sheetData>
    <row r="1" spans="1:7" ht="19.899999999999999" customHeight="1" x14ac:dyDescent="0.25">
      <c r="A1" s="176" t="s">
        <v>125</v>
      </c>
      <c r="B1" s="176"/>
      <c r="C1" s="176"/>
      <c r="D1" s="176"/>
      <c r="E1" s="176"/>
      <c r="F1" s="176"/>
      <c r="G1" s="176"/>
    </row>
    <row r="2" spans="1:7" ht="21" customHeight="1" x14ac:dyDescent="0.25">
      <c r="A2" s="132" t="s">
        <v>126</v>
      </c>
      <c r="B2" s="177" t="s">
        <v>127</v>
      </c>
      <c r="C2" s="177"/>
      <c r="D2" s="177"/>
      <c r="E2" s="177"/>
      <c r="F2" s="177"/>
      <c r="G2" s="177"/>
    </row>
    <row r="3" spans="1:7" ht="52.15" customHeight="1" x14ac:dyDescent="0.25">
      <c r="A3" s="124" t="s">
        <v>83</v>
      </c>
      <c r="B3" s="180" t="s">
        <v>104</v>
      </c>
      <c r="C3" s="180"/>
      <c r="D3" s="180"/>
      <c r="E3" s="180"/>
      <c r="F3" s="180"/>
      <c r="G3" s="180"/>
    </row>
    <row r="4" spans="1:7" ht="39.6" customHeight="1" x14ac:dyDescent="0.25">
      <c r="A4" s="124" t="s">
        <v>89</v>
      </c>
      <c r="B4" s="180" t="s">
        <v>105</v>
      </c>
      <c r="C4" s="180"/>
      <c r="D4" s="180"/>
      <c r="E4" s="180"/>
      <c r="F4" s="180"/>
      <c r="G4" s="180"/>
    </row>
    <row r="5" spans="1:7" ht="44.45" customHeight="1" x14ac:dyDescent="0.25">
      <c r="A5" s="124" t="s">
        <v>84</v>
      </c>
      <c r="B5" s="180" t="s">
        <v>106</v>
      </c>
      <c r="C5" s="180"/>
      <c r="D5" s="180"/>
      <c r="E5" s="180"/>
      <c r="F5" s="180"/>
      <c r="G5" s="180"/>
    </row>
    <row r="6" spans="1:7" ht="38.450000000000003" customHeight="1" x14ac:dyDescent="0.25">
      <c r="A6" s="124" t="s">
        <v>90</v>
      </c>
      <c r="B6" s="175" t="s">
        <v>107</v>
      </c>
      <c r="C6" s="175"/>
      <c r="D6" s="175"/>
      <c r="E6" s="175"/>
      <c r="F6" s="175"/>
      <c r="G6" s="175"/>
    </row>
    <row r="7" spans="1:7" ht="36" customHeight="1" x14ac:dyDescent="0.25">
      <c r="A7" s="124" t="s">
        <v>85</v>
      </c>
      <c r="B7" s="175" t="s">
        <v>108</v>
      </c>
      <c r="C7" s="175"/>
      <c r="D7" s="175"/>
      <c r="E7" s="175"/>
      <c r="F7" s="175"/>
      <c r="G7" s="175"/>
    </row>
    <row r="8" spans="1:7" ht="25.5" x14ac:dyDescent="0.25">
      <c r="A8" s="124" t="s">
        <v>92</v>
      </c>
      <c r="B8" s="175" t="s">
        <v>110</v>
      </c>
      <c r="C8" s="175"/>
      <c r="D8" s="175"/>
      <c r="E8" s="175"/>
      <c r="F8" s="175"/>
      <c r="G8" s="175"/>
    </row>
    <row r="9" spans="1:7" ht="44.45" customHeight="1" x14ac:dyDescent="0.25">
      <c r="A9" s="124" t="s">
        <v>93</v>
      </c>
      <c r="B9" s="175" t="s">
        <v>111</v>
      </c>
      <c r="C9" s="175"/>
      <c r="D9" s="175"/>
      <c r="E9" s="175"/>
      <c r="F9" s="175"/>
      <c r="G9" s="175"/>
    </row>
    <row r="10" spans="1:7" ht="54" customHeight="1" x14ac:dyDescent="0.25">
      <c r="A10" s="124" t="s">
        <v>94</v>
      </c>
      <c r="B10" s="175" t="s">
        <v>113</v>
      </c>
      <c r="C10" s="175"/>
      <c r="D10" s="175"/>
      <c r="E10" s="175"/>
      <c r="F10" s="175"/>
      <c r="G10" s="175"/>
    </row>
    <row r="11" spans="1:7" ht="39" customHeight="1" x14ac:dyDescent="0.25">
      <c r="A11" s="124" t="s">
        <v>22</v>
      </c>
      <c r="B11" s="175" t="s">
        <v>81</v>
      </c>
      <c r="C11" s="175"/>
      <c r="D11" s="175"/>
      <c r="E11" s="175"/>
      <c r="F11" s="175"/>
      <c r="G11" s="175"/>
    </row>
    <row r="12" spans="1:7" ht="43.15" customHeight="1" x14ac:dyDescent="0.25">
      <c r="A12" s="124" t="s">
        <v>20</v>
      </c>
      <c r="B12" s="175" t="s">
        <v>114</v>
      </c>
      <c r="C12" s="175"/>
      <c r="D12" s="175"/>
      <c r="E12" s="175"/>
      <c r="F12" s="175"/>
      <c r="G12" s="175"/>
    </row>
    <row r="13" spans="1:7" ht="45" customHeight="1" x14ac:dyDescent="0.25">
      <c r="A13" s="124" t="s">
        <v>86</v>
      </c>
      <c r="B13" s="175" t="s">
        <v>115</v>
      </c>
      <c r="C13" s="175"/>
      <c r="D13" s="175"/>
      <c r="E13" s="175"/>
      <c r="F13" s="175"/>
      <c r="G13" s="175"/>
    </row>
    <row r="14" spans="1:7" ht="98.45" customHeight="1" x14ac:dyDescent="0.25">
      <c r="A14" s="125" t="s">
        <v>95</v>
      </c>
      <c r="B14" s="174" t="s">
        <v>116</v>
      </c>
      <c r="C14" s="174"/>
      <c r="D14" s="174"/>
      <c r="E14" s="174"/>
      <c r="F14" s="174"/>
      <c r="G14" s="174"/>
    </row>
    <row r="15" spans="1:7" ht="64.900000000000006" customHeight="1" x14ac:dyDescent="0.25">
      <c r="A15" s="124" t="s">
        <v>87</v>
      </c>
      <c r="B15" s="175" t="s">
        <v>117</v>
      </c>
      <c r="C15" s="175"/>
      <c r="D15" s="175"/>
      <c r="E15" s="175"/>
      <c r="F15" s="175"/>
      <c r="G15" s="175"/>
    </row>
    <row r="16" spans="1:7" ht="25.5" x14ac:dyDescent="0.25">
      <c r="A16" s="124" t="s">
        <v>88</v>
      </c>
      <c r="B16" s="175" t="s">
        <v>109</v>
      </c>
      <c r="C16" s="175"/>
      <c r="D16" s="175"/>
      <c r="E16" s="175"/>
      <c r="F16" s="175"/>
      <c r="G16" s="175"/>
    </row>
    <row r="17" spans="1:14" ht="101.45" customHeight="1" x14ac:dyDescent="0.25">
      <c r="A17" s="125" t="s">
        <v>96</v>
      </c>
      <c r="B17" s="175" t="s">
        <v>112</v>
      </c>
      <c r="C17" s="175"/>
      <c r="D17" s="175"/>
      <c r="E17" s="175"/>
      <c r="F17" s="175"/>
      <c r="G17" s="175"/>
    </row>
    <row r="18" spans="1:14" ht="69" customHeight="1" x14ac:dyDescent="0.25">
      <c r="A18" s="125" t="s">
        <v>97</v>
      </c>
      <c r="B18" s="175" t="s">
        <v>119</v>
      </c>
      <c r="C18" s="175"/>
      <c r="D18" s="175"/>
      <c r="E18" s="175"/>
      <c r="F18" s="175"/>
      <c r="G18" s="175"/>
    </row>
    <row r="19" spans="1:14" ht="42" customHeight="1" x14ac:dyDescent="0.25">
      <c r="A19" s="124" t="s">
        <v>98</v>
      </c>
      <c r="B19" s="175" t="s">
        <v>120</v>
      </c>
      <c r="C19" s="175"/>
      <c r="D19" s="175"/>
      <c r="E19" s="175"/>
      <c r="F19" s="175"/>
      <c r="G19" s="175"/>
    </row>
    <row r="20" spans="1:14" ht="38.450000000000003" customHeight="1" x14ac:dyDescent="0.25">
      <c r="A20" s="124" t="s">
        <v>24</v>
      </c>
      <c r="B20" s="175" t="s">
        <v>118</v>
      </c>
      <c r="C20" s="175"/>
      <c r="D20" s="175"/>
      <c r="E20" s="175"/>
      <c r="F20" s="175"/>
      <c r="G20" s="175"/>
    </row>
    <row r="21" spans="1:14" ht="51.6" customHeight="1" x14ac:dyDescent="0.25">
      <c r="A21" s="126" t="s">
        <v>80</v>
      </c>
      <c r="B21" s="175" t="s">
        <v>121</v>
      </c>
      <c r="C21" s="175"/>
      <c r="D21" s="175"/>
      <c r="E21" s="175"/>
      <c r="F21" s="175"/>
      <c r="G21" s="175"/>
    </row>
    <row r="22" spans="1:14" ht="38.450000000000003" customHeight="1" x14ac:dyDescent="0.25">
      <c r="A22" s="124" t="s">
        <v>99</v>
      </c>
      <c r="B22" s="175" t="s">
        <v>122</v>
      </c>
      <c r="C22" s="175"/>
      <c r="D22" s="175"/>
      <c r="E22" s="175"/>
      <c r="F22" s="175"/>
      <c r="G22" s="175"/>
    </row>
    <row r="23" spans="1:14" ht="38.25" x14ac:dyDescent="0.25">
      <c r="A23" s="124" t="s">
        <v>100</v>
      </c>
      <c r="B23" s="175" t="s">
        <v>123</v>
      </c>
      <c r="C23" s="175"/>
      <c r="D23" s="175"/>
      <c r="E23" s="175"/>
      <c r="F23" s="175"/>
      <c r="G23" s="175"/>
    </row>
    <row r="24" spans="1:14" ht="52.9" customHeight="1" x14ac:dyDescent="0.25">
      <c r="A24" s="126" t="s">
        <v>91</v>
      </c>
      <c r="B24" s="175" t="s">
        <v>124</v>
      </c>
      <c r="C24" s="175"/>
      <c r="D24" s="175"/>
      <c r="E24" s="175"/>
      <c r="F24" s="175"/>
      <c r="G24" s="175"/>
    </row>
    <row r="25" spans="1:14" ht="39" customHeight="1" x14ac:dyDescent="0.25">
      <c r="A25" s="126" t="s">
        <v>103</v>
      </c>
      <c r="B25" s="175" t="s">
        <v>82</v>
      </c>
      <c r="C25" s="175"/>
      <c r="D25" s="175"/>
      <c r="E25" s="175"/>
      <c r="F25" s="175"/>
      <c r="G25" s="175"/>
      <c r="I25" s="172"/>
      <c r="J25" s="173"/>
      <c r="K25" s="173"/>
      <c r="L25" s="173"/>
      <c r="M25" s="173"/>
      <c r="N25" s="173"/>
    </row>
    <row r="26" spans="1:14" ht="46.9" customHeight="1" x14ac:dyDescent="0.25">
      <c r="A26" s="124" t="s">
        <v>101</v>
      </c>
      <c r="B26" s="175" t="s">
        <v>128</v>
      </c>
      <c r="C26" s="175"/>
      <c r="D26" s="175"/>
      <c r="E26" s="175"/>
      <c r="F26" s="175"/>
      <c r="G26" s="175"/>
    </row>
    <row r="27" spans="1:14" x14ac:dyDescent="0.25">
      <c r="B27" s="178"/>
      <c r="C27" s="179"/>
      <c r="D27" s="179"/>
      <c r="E27" s="179"/>
      <c r="F27" s="179"/>
      <c r="G27" s="179"/>
    </row>
    <row r="28" spans="1:14" x14ac:dyDescent="0.25">
      <c r="B28" s="172"/>
      <c r="C28" s="173"/>
      <c r="D28" s="173"/>
      <c r="E28" s="173"/>
      <c r="F28" s="173"/>
      <c r="G28" s="173"/>
    </row>
    <row r="29" spans="1:14" x14ac:dyDescent="0.25">
      <c r="B29" s="178"/>
      <c r="C29" s="179"/>
      <c r="D29" s="179"/>
      <c r="E29" s="179"/>
      <c r="F29" s="179"/>
      <c r="G29" s="179"/>
    </row>
    <row r="30" spans="1:14" ht="56.45" customHeight="1" x14ac:dyDescent="0.25">
      <c r="B30" s="172"/>
      <c r="C30" s="173"/>
      <c r="D30" s="173"/>
      <c r="E30" s="173"/>
      <c r="F30" s="173"/>
      <c r="G30" s="173"/>
    </row>
  </sheetData>
  <mergeCells count="31">
    <mergeCell ref="A1:G1"/>
    <mergeCell ref="B2:G2"/>
    <mergeCell ref="B27:G27"/>
    <mergeCell ref="B28:G28"/>
    <mergeCell ref="B29:G29"/>
    <mergeCell ref="B9:G9"/>
    <mergeCell ref="B10:G10"/>
    <mergeCell ref="B11:G11"/>
    <mergeCell ref="B12:G12"/>
    <mergeCell ref="B13:G13"/>
    <mergeCell ref="B3:G3"/>
    <mergeCell ref="B4:G4"/>
    <mergeCell ref="B5:G5"/>
    <mergeCell ref="B6:G6"/>
    <mergeCell ref="B7:G7"/>
    <mergeCell ref="B8:G8"/>
    <mergeCell ref="B30:G30"/>
    <mergeCell ref="B14:G14"/>
    <mergeCell ref="I25:N25"/>
    <mergeCell ref="B22:G22"/>
    <mergeCell ref="B23:G23"/>
    <mergeCell ref="B24:G24"/>
    <mergeCell ref="B25:G25"/>
    <mergeCell ref="B26:G26"/>
    <mergeCell ref="B16:G16"/>
    <mergeCell ref="B17:G17"/>
    <mergeCell ref="B18:G18"/>
    <mergeCell ref="B19:G19"/>
    <mergeCell ref="B20:G20"/>
    <mergeCell ref="B21:G21"/>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2015</vt:lpstr>
      <vt:lpstr>2016</vt:lpstr>
      <vt:lpstr>Año 2023</vt:lpstr>
      <vt:lpstr>Definición criterios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dc:creator>
  <cp:lastModifiedBy>Angelica Torres</cp:lastModifiedBy>
  <cp:lastPrinted>2023-05-09T23:55:14Z</cp:lastPrinted>
  <dcterms:created xsi:type="dcterms:W3CDTF">2015-03-05T20:46:27Z</dcterms:created>
  <dcterms:modified xsi:type="dcterms:W3CDTF">2023-05-15T18:39:20Z</dcterms:modified>
</cp:coreProperties>
</file>